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995" activeTab="0"/>
  </bookViews>
  <sheets>
    <sheet name="1.资金汇总表" sheetId="1" r:id="rId1"/>
    <sheet name="2.农村道路客运油补" sheetId="2" r:id="rId2"/>
    <sheet name="3.农村水路客运油补" sheetId="3" r:id="rId3"/>
    <sheet name="4.出租车油补" sheetId="4" r:id="rId4"/>
    <sheet name="5.渔业油补" sheetId="5" r:id="rId5"/>
  </sheets>
  <definedNames>
    <definedName name="_xlnm.Print_Area" localSheetId="2">'3.农村水路客运油补'!$A$1:$N$112</definedName>
    <definedName name="_xlnm.Print_Area" localSheetId="3">'4.出租车油补'!$A$1:$J$119</definedName>
    <definedName name="_xlnm.Print_Area">#N/A</definedName>
    <definedName name="_xlnm.Print_Titles" localSheetId="0">'1.资金汇总表'!$4:$4</definedName>
    <definedName name="_xlnm.Print_Titles" localSheetId="2">'3.农村水路客运油补'!$4:$5</definedName>
    <definedName name="_xlnm.Print_Titles" localSheetId="3">'4.出租车油补'!$4:$5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<sst xmlns="http://schemas.openxmlformats.org/spreadsheetml/2006/main" count="913" uniqueCount="389">
  <si>
    <t>浏阳市</t>
  </si>
  <si>
    <t>市本级及所辖区</t>
  </si>
  <si>
    <t>醴陵市</t>
  </si>
  <si>
    <t>攸县</t>
  </si>
  <si>
    <t>茶陵县</t>
  </si>
  <si>
    <t>炎陵县</t>
  </si>
  <si>
    <t>湘潭县</t>
  </si>
  <si>
    <t>湘乡市</t>
  </si>
  <si>
    <t>韶山市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</si>
  <si>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</si>
  <si>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</si>
  <si>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</si>
  <si>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</si>
  <si>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</si>
  <si>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</si>
  <si>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</si>
  <si>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</si>
  <si>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</si>
  <si>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</si>
  <si>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</si>
  <si>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</si>
  <si>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</si>
  <si>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</si>
  <si>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</si>
  <si>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</si>
  <si>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汨罗市</t>
  </si>
  <si>
    <t>平江县</t>
  </si>
  <si>
    <t>湘阴县</t>
  </si>
  <si>
    <t>临湘市</t>
  </si>
  <si>
    <t>华容县</t>
  </si>
  <si>
    <t>岳阳县</t>
  </si>
  <si>
    <t>津市市</t>
  </si>
  <si>
    <t>安乡县</t>
  </si>
  <si>
    <t>汉寿县</t>
  </si>
  <si>
    <t>澧县</t>
  </si>
  <si>
    <t>临澧县</t>
  </si>
  <si>
    <t>桃源县</t>
  </si>
  <si>
    <t>石门县</t>
  </si>
  <si>
    <t>慈利县</t>
  </si>
  <si>
    <t>桑植县</t>
  </si>
  <si>
    <t>沅江市</t>
  </si>
  <si>
    <t>南县</t>
  </si>
  <si>
    <t>桃江县</t>
  </si>
  <si>
    <t>安化县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</si>
  <si>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</si>
  <si>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</si>
  <si>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</si>
  <si>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</si>
  <si>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</si>
  <si>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</si>
  <si>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</si>
  <si>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</si>
  <si>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</si>
  <si>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</si>
  <si>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</si>
  <si>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</si>
  <si>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</si>
  <si>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</si>
  <si>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</si>
  <si>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</si>
  <si>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</si>
  <si>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</si>
  <si>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涟源市</t>
  </si>
  <si>
    <t>冷水江市</t>
  </si>
  <si>
    <t>双峰县</t>
  </si>
  <si>
    <t>新化县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</si>
  <si>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</si>
  <si>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</si>
  <si>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</si>
  <si>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</si>
  <si>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</si>
  <si>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</si>
  <si>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</si>
  <si>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</si>
  <si>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</si>
  <si>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</si>
  <si>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</si>
  <si>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</si>
  <si>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长沙市小计</t>
  </si>
  <si>
    <t>株洲市小计</t>
  </si>
  <si>
    <t>株洲县</t>
  </si>
  <si>
    <t>湘潭市小计</t>
  </si>
  <si>
    <t>衡阳市小计</t>
  </si>
  <si>
    <t>邵阳市小计</t>
  </si>
  <si>
    <t>岳阳市小计</t>
  </si>
  <si>
    <t>常德市小计</t>
  </si>
  <si>
    <t>张家界市小计</t>
  </si>
  <si>
    <t>益阳市小计</t>
  </si>
  <si>
    <t>永州市小计</t>
  </si>
  <si>
    <t>郴州市小计</t>
  </si>
  <si>
    <t>娄底市小计</t>
  </si>
  <si>
    <t>怀化市小计</t>
  </si>
  <si>
    <t>湘西土家族苗族自治州小计</t>
  </si>
  <si>
    <t>衡阳市</t>
  </si>
  <si>
    <t>序号</t>
  </si>
  <si>
    <t>市县名称</t>
  </si>
  <si>
    <t>车辆数（辆）</t>
  </si>
  <si>
    <t>座位数（座）</t>
  </si>
  <si>
    <t>系数座位（座）</t>
  </si>
  <si>
    <t>宁乡市</t>
  </si>
  <si>
    <t>附件5</t>
  </si>
  <si>
    <t>附件4</t>
  </si>
  <si>
    <t>附件3</t>
  </si>
  <si>
    <t>小计</t>
  </si>
  <si>
    <t>长沙市</t>
  </si>
  <si>
    <t>湘西土家族苗族自治州</t>
  </si>
  <si>
    <t>省畜牧水产局</t>
  </si>
  <si>
    <t>省大鲵保护中心</t>
  </si>
  <si>
    <t>省水产科学研究所</t>
  </si>
  <si>
    <t>单位：万元</t>
  </si>
  <si>
    <t>2015-2016年渔业成品油价格补贴资金安排明细表</t>
  </si>
  <si>
    <t>附件1</t>
  </si>
  <si>
    <t>金额</t>
  </si>
  <si>
    <t>备注</t>
  </si>
  <si>
    <t>市州</t>
  </si>
  <si>
    <t>长沙市</t>
  </si>
  <si>
    <t>株洲市</t>
  </si>
  <si>
    <t>湘潭市</t>
  </si>
  <si>
    <t>邵阳市</t>
  </si>
  <si>
    <t>岳阳市</t>
  </si>
  <si>
    <t>常德市</t>
  </si>
  <si>
    <t>张家界市</t>
  </si>
  <si>
    <t>益阳市</t>
  </si>
  <si>
    <t>永州市</t>
  </si>
  <si>
    <t>郴州市</t>
  </si>
  <si>
    <t>娄底市</t>
  </si>
  <si>
    <t>怀化市</t>
  </si>
  <si>
    <t>小计</t>
  </si>
  <si>
    <t>省直</t>
  </si>
  <si>
    <t>合计</t>
  </si>
  <si>
    <t>附件2</t>
  </si>
  <si>
    <t>单位：万元</t>
  </si>
  <si>
    <t>县市区（单位）</t>
  </si>
  <si>
    <t>单位：万元</t>
  </si>
  <si>
    <t>分配金额</t>
  </si>
  <si>
    <t>已拨付资金</t>
  </si>
  <si>
    <t>本次拨付
资金</t>
  </si>
  <si>
    <t>城步县</t>
  </si>
  <si>
    <t>江华县</t>
  </si>
  <si>
    <t>麻阳县</t>
  </si>
  <si>
    <t>新晃县</t>
  </si>
  <si>
    <t>芷江县</t>
  </si>
  <si>
    <t>靖州县</t>
  </si>
  <si>
    <t>通道县</t>
  </si>
  <si>
    <t>城步县</t>
  </si>
  <si>
    <t>江华县</t>
  </si>
  <si>
    <t>麻阳县</t>
  </si>
  <si>
    <t>新晃县</t>
  </si>
  <si>
    <t>芷江县</t>
  </si>
  <si>
    <t>靖州县</t>
  </si>
  <si>
    <t>通道县</t>
  </si>
  <si>
    <t>2016年度农村道路客运油价补贴资金分配明细表</t>
  </si>
  <si>
    <t>单位：万元</t>
  </si>
  <si>
    <t>序号</t>
  </si>
  <si>
    <t>市县名称</t>
  </si>
  <si>
    <t>2015年度</t>
  </si>
  <si>
    <t>2016年度</t>
  </si>
  <si>
    <t>船舶数（艘）</t>
  </si>
  <si>
    <t>客位数（位）</t>
  </si>
  <si>
    <t>船舶数（艘）</t>
  </si>
  <si>
    <t>客位数（位）</t>
  </si>
  <si>
    <t>宁乡市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</si>
  <si>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</si>
  <si>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</si>
  <si>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</si>
  <si>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</si>
  <si>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</si>
  <si>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</si>
  <si>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</si>
  <si>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</si>
  <si>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市本级及所辖区（含大通湖区）</t>
  </si>
  <si>
    <t>南县</t>
  </si>
  <si>
    <t>永州市</t>
  </si>
  <si>
    <t>郴州市</t>
  </si>
  <si>
    <t>娄底市</t>
  </si>
  <si>
    <t>怀化市</t>
  </si>
  <si>
    <t>合计</t>
  </si>
  <si>
    <t>湘西土家族苗族自治州</t>
  </si>
  <si>
    <t>单位：万元</t>
  </si>
  <si>
    <r>
      <t>201</t>
    </r>
    <r>
      <rPr>
        <sz val="16"/>
        <rFont val="华文中宋"/>
        <family val="0"/>
      </rPr>
      <t>6年度出租车油价补贴资金分配明细表</t>
    </r>
  </si>
  <si>
    <t>应分配资金</t>
  </si>
  <si>
    <t>已拨付资金</t>
  </si>
  <si>
    <t xml:space="preserve">清算资金  </t>
  </si>
  <si>
    <t>本次实际
拨付资金</t>
  </si>
  <si>
    <t>车辆标台数
（按月折算）</t>
  </si>
  <si>
    <t>城镇人口
（万人）</t>
  </si>
  <si>
    <t>系数</t>
  </si>
  <si>
    <t>测算参数</t>
  </si>
  <si>
    <t>分配金额</t>
  </si>
  <si>
    <t>已拨付资金</t>
  </si>
  <si>
    <t>本次实际拨付资金</t>
  </si>
  <si>
    <t>全省合计</t>
  </si>
  <si>
    <t>长沙市</t>
  </si>
  <si>
    <t>市本级及所辖区</t>
  </si>
  <si>
    <t>宁乡市</t>
  </si>
  <si>
    <t>株洲市</t>
  </si>
  <si>
    <t>株洲县</t>
  </si>
  <si>
    <t>永州市</t>
  </si>
  <si>
    <t>郴州市</t>
  </si>
  <si>
    <t>娄底市</t>
  </si>
  <si>
    <t>怀化市</t>
  </si>
  <si>
    <t>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</si>
  <si>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</si>
  <si>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</si>
  <si>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</si>
  <si>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</si>
  <si>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</si>
  <si>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</si>
  <si>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</si>
  <si>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</si>
  <si>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市州</t>
  </si>
  <si>
    <t>县市区</t>
  </si>
  <si>
    <t>项目实施单位</t>
  </si>
  <si>
    <t>湘财建指[2015]475号已预拨资金</t>
  </si>
  <si>
    <t>本次实际拨付资金</t>
  </si>
  <si>
    <t>备注</t>
  </si>
  <si>
    <t>2015年</t>
  </si>
  <si>
    <t>2016年</t>
  </si>
  <si>
    <t>捕捞机动渔船油价补贴</t>
  </si>
  <si>
    <t>用于渔业生产发展项目</t>
  </si>
  <si>
    <t>渔政码头、船艇运行及执法装备建设</t>
  </si>
  <si>
    <t>小计</t>
  </si>
  <si>
    <t>总计</t>
  </si>
  <si>
    <t>长沙市</t>
  </si>
  <si>
    <t>市本级及所辖区小计</t>
  </si>
  <si>
    <t>市本级</t>
  </si>
  <si>
    <t>市畜牧水产局</t>
  </si>
  <si>
    <t>长沙县</t>
  </si>
  <si>
    <t>县畜牧水产局</t>
  </si>
  <si>
    <t>望城区</t>
  </si>
  <si>
    <t>区畜牧水产局</t>
  </si>
  <si>
    <t>雨花区</t>
  </si>
  <si>
    <t>区农林水利局</t>
  </si>
  <si>
    <t>芙蓉区</t>
  </si>
  <si>
    <t>天心区</t>
  </si>
  <si>
    <t>岳麓区</t>
  </si>
  <si>
    <t>开福区</t>
  </si>
  <si>
    <t>省直管县市小计</t>
  </si>
  <si>
    <t>浏阳市</t>
  </si>
  <si>
    <t>宁乡县</t>
  </si>
  <si>
    <t>株洲市</t>
  </si>
  <si>
    <t>市本级及所辖区小计</t>
  </si>
  <si>
    <t>渔政码头700万</t>
  </si>
  <si>
    <t>天元区</t>
  </si>
  <si>
    <t>芦淞区</t>
  </si>
  <si>
    <t>荷塘区</t>
  </si>
  <si>
    <t>石峰区</t>
  </si>
  <si>
    <t xml:space="preserve"> 株洲县</t>
  </si>
  <si>
    <t>渔政码头320万</t>
  </si>
  <si>
    <t>醴陵市</t>
  </si>
  <si>
    <t>攸县</t>
  </si>
  <si>
    <t>茶陵县</t>
  </si>
  <si>
    <t>炎陵县</t>
  </si>
  <si>
    <t>湘潭市</t>
  </si>
  <si>
    <t>雨湖区</t>
  </si>
  <si>
    <t>岳塘区</t>
  </si>
  <si>
    <t xml:space="preserve">湘潭县 </t>
  </si>
  <si>
    <t>湘乡市</t>
  </si>
  <si>
    <t>韶山市</t>
  </si>
  <si>
    <t>衡阳市</t>
  </si>
  <si>
    <t>南岳区</t>
  </si>
  <si>
    <t>珠晖区</t>
  </si>
  <si>
    <t>雁峰区</t>
  </si>
  <si>
    <t>石鼓区</t>
  </si>
  <si>
    <t>蒸湘区</t>
  </si>
  <si>
    <t xml:space="preserve">衡南县          </t>
  </si>
  <si>
    <t xml:space="preserve">衡阳县          </t>
  </si>
  <si>
    <t xml:space="preserve">衡山县          </t>
  </si>
  <si>
    <t>衡东县</t>
  </si>
  <si>
    <t xml:space="preserve">常宁市          </t>
  </si>
  <si>
    <t>祁东县</t>
  </si>
  <si>
    <t>耒阳市</t>
  </si>
  <si>
    <t>渔政码头300万</t>
  </si>
  <si>
    <t>邵阳市</t>
  </si>
  <si>
    <t>双清区</t>
  </si>
  <si>
    <t>大祥区</t>
  </si>
  <si>
    <t>北塔区</t>
  </si>
  <si>
    <t xml:space="preserve">邵东县          </t>
  </si>
  <si>
    <t xml:space="preserve">新邵县          </t>
  </si>
  <si>
    <t xml:space="preserve">隆回县          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</si>
  <si>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</si>
  <si>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</si>
  <si>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</si>
  <si>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</si>
  <si>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</si>
  <si>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</si>
  <si>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</si>
  <si>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岳阳楼区</t>
  </si>
  <si>
    <t>君山区</t>
  </si>
  <si>
    <t>云溪区</t>
  </si>
  <si>
    <t>屈原区</t>
  </si>
  <si>
    <t>汨罗市</t>
  </si>
  <si>
    <t>平江县</t>
  </si>
  <si>
    <t>湘阴县</t>
  </si>
  <si>
    <t>临湘市</t>
  </si>
  <si>
    <t>华容县</t>
  </si>
  <si>
    <t>钏家沟趸船320万</t>
  </si>
  <si>
    <t>岳阳县</t>
  </si>
  <si>
    <t>常德市</t>
  </si>
  <si>
    <t>西湖</t>
  </si>
  <si>
    <t>武陵区</t>
  </si>
  <si>
    <t>鼎城区</t>
  </si>
  <si>
    <t>含贺家山农场池塘改造项目资金100万</t>
  </si>
  <si>
    <t>西洞庭</t>
  </si>
  <si>
    <t>经开区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</si>
  <si>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</si>
  <si>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</si>
  <si>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</si>
  <si>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</si>
  <si>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</si>
  <si>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</si>
  <si>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</si>
  <si>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</si>
  <si>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 xml:space="preserve">永定区          </t>
  </si>
  <si>
    <t xml:space="preserve">武陵源区        </t>
  </si>
  <si>
    <t xml:space="preserve">慈利县          </t>
  </si>
  <si>
    <t xml:space="preserve">桑植县          </t>
  </si>
  <si>
    <t>益阳市</t>
  </si>
  <si>
    <t>资阳区</t>
  </si>
  <si>
    <t>赫山区</t>
  </si>
  <si>
    <t>大通湖区</t>
  </si>
  <si>
    <t xml:space="preserve">沅江市          </t>
  </si>
  <si>
    <t>万子湖村渔船码头300万</t>
  </si>
  <si>
    <t xml:space="preserve">南县          </t>
  </si>
  <si>
    <t xml:space="preserve">桃江县         </t>
  </si>
  <si>
    <t>安化县</t>
  </si>
  <si>
    <t>永州市</t>
  </si>
  <si>
    <t xml:space="preserve">零陵区          </t>
  </si>
  <si>
    <t xml:space="preserve">冷水滩区          </t>
  </si>
  <si>
    <t xml:space="preserve">东安县          </t>
  </si>
  <si>
    <t xml:space="preserve">道县          </t>
  </si>
  <si>
    <t xml:space="preserve">宁远县          </t>
  </si>
  <si>
    <t xml:space="preserve">江永县          </t>
  </si>
  <si>
    <t xml:space="preserve">江华县          </t>
  </si>
  <si>
    <t xml:space="preserve">蓝山县          </t>
  </si>
  <si>
    <t xml:space="preserve">新田县          </t>
  </si>
  <si>
    <t xml:space="preserve">双牌县          </t>
  </si>
  <si>
    <t xml:space="preserve">祁阳县          </t>
  </si>
  <si>
    <t>郴州市</t>
  </si>
  <si>
    <t>北湖区</t>
  </si>
  <si>
    <t>苏仙区</t>
  </si>
  <si>
    <t>资兴市</t>
  </si>
  <si>
    <t xml:space="preserve">桂阳县          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</si>
  <si>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</si>
  <si>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</si>
  <si>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</si>
  <si>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</si>
  <si>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</si>
  <si>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</si>
  <si>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</si>
  <si>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</si>
  <si>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 xml:space="preserve">娄星区          </t>
  </si>
  <si>
    <t>涟源市</t>
  </si>
  <si>
    <t>冷水江市</t>
  </si>
  <si>
    <t xml:space="preserve">双峰县          </t>
  </si>
  <si>
    <t>新化县</t>
  </si>
  <si>
    <t xml:space="preserve">怀化市  </t>
  </si>
  <si>
    <t>鹤城区</t>
  </si>
  <si>
    <t>沅陵县</t>
  </si>
  <si>
    <t>辰溪县</t>
  </si>
  <si>
    <t xml:space="preserve">溆浦县          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</si>
  <si>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</si>
  <si>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</si>
  <si>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</si>
  <si>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</si>
  <si>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</si>
  <si>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</si>
  <si>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</si>
  <si>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</si>
  <si>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</si>
  <si>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</si>
  <si>
    <t>州本级</t>
  </si>
  <si>
    <t>州畜牧水产局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</si>
  <si>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</si>
  <si>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</si>
  <si>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</si>
  <si>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</si>
  <si>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</si>
  <si>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</si>
  <si>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</si>
  <si>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</si>
  <si>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省畜牧水产局</t>
  </si>
  <si>
    <t>小计</t>
  </si>
  <si>
    <t>省大鲵保护中心</t>
  </si>
  <si>
    <t>省水产科学研究所</t>
  </si>
  <si>
    <t>市州合计</t>
  </si>
  <si>
    <t>渔业生产发展等项目资金安排</t>
  </si>
  <si>
    <t>2015—2016年度成品油价格补贴资金分配汇总表</t>
  </si>
  <si>
    <r>
      <t>2015—</t>
    </r>
    <r>
      <rPr>
        <sz val="16"/>
        <rFont val="华文中宋"/>
        <family val="0"/>
      </rPr>
      <t>201</t>
    </r>
    <r>
      <rPr>
        <sz val="16"/>
        <rFont val="华文中宋"/>
        <family val="0"/>
      </rPr>
      <t>6年度农村水路客运油价补贴资金分配明细表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</si>
</sst>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  <numFmt numFmtId="180" formatCode="0.00_ ;[Red]\-0.00\ "/>
    <numFmt numFmtId="181" formatCode="0.0_);[Red]\(0.0\)"/>
    <numFmt numFmtId="182" formatCode="0.0_ ;[Red]\-0.0\ "/>
    <numFmt numFmtId="183" formatCode="0_ ;[Red]\-0\ "/>
    <numFmt numFmtId="184" formatCode="0.00;[Red]0.00"/>
    <numFmt numFmtId="185" formatCode="&quot;$&quot;#,##0_);\(&quot;$&quot;#,##0\)"/>
    <numFmt numFmtId="186" formatCode="#,##0;\-#,##0;&quot;-&quot;"/>
    <numFmt numFmtId="187" formatCode="#,##0;\(#,##0\)"/>
    <numFmt numFmtId="188" formatCode="_-* #,##0.00_-;\-* #,##0.00_-;_-* &quot;-&quot;??_-;_-@_-"/>
    <numFmt numFmtId="189" formatCode="#,##0;[Red]\(#,##0\)"/>
    <numFmt numFmtId="190" formatCode="_-&quot;$&quot;* #,##0_-;\-&quot;$&quot;* #,##0_-;_-&quot;$&quot;* &quot;-&quot;_-;_-@_-"/>
    <numFmt numFmtId="191" formatCode="_-&quot;$&quot;\ * #,##0.00_-;_-&quot;$&quot;\ * #,##0.00\-;_-&quot;$&quot;\ * &quot;-&quot;??_-;_-@_-"/>
    <numFmt numFmtId="192" formatCode="\$#,##0.00;\(\$#,##0.00\)"/>
    <numFmt numFmtId="193" formatCode="\$#,##0;\(\$#,##0\)"/>
    <numFmt numFmtId="194" formatCode="#,##0.0_);\(#,##0.0\)"/>
    <numFmt numFmtId="195" formatCode="_-&quot;$&quot;\ * #,##0_-;_-&quot;$&quot;\ * #,##0\-;_-&quot;$&quot;\ * &quot;-&quot;_-;_-@_-"/>
    <numFmt numFmtId="196" formatCode="&quot;$&quot;#,##0_);[Red]\(&quot;$&quot;#,##0\)"/>
    <numFmt numFmtId="197" formatCode="&quot;$&quot;#,##0.00_);[Red]\(&quot;$&quot;#,##0.00\)"/>
    <numFmt numFmtId="198" formatCode="&quot;$&quot;\ #,##0.00_-;[Red]&quot;$&quot;\ #,##0.00\-"/>
    <numFmt numFmtId="199" formatCode="0.00_)"/>
    <numFmt numFmtId="200" formatCode="_-* #,##0\ _k_r_-;\-* #,##0\ _k_r_-;_-* &quot;-&quot;\ _k_r_-;_-@_-"/>
    <numFmt numFmtId="201" formatCode="_-* #,##0.00\ _k_r_-;\-* #,##0.00\ _k_r_-;_-* &quot;-&quot;??\ _k_r_-;_-@_-"/>
    <numFmt numFmtId="202" formatCode="&quot;綅&quot;\t#,##0_);[Red]\(&quot;綅&quot;\t#,##0\)"/>
    <numFmt numFmtId="203" formatCode="&quot;?\t#,##0_);[Red]\(&quot;&quot;?&quot;\t#,##0\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_-&quot;$&quot;* #,##0.00_-;\-&quot;$&quot;* #,##0.00_-;_-&quot;$&quot;* &quot;-&quot;??_-;_-@_-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yy\.mm\.dd"/>
    <numFmt numFmtId="212" formatCode="0.0"/>
    <numFmt numFmtId="213" formatCode="0;[Red]0"/>
    <numFmt numFmtId="214" formatCode="0.000_ "/>
  </numFmts>
  <fonts count="12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Times New Roman"/>
      <family val="1"/>
    </font>
    <font>
      <sz val="16"/>
      <name val="华文中宋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b/>
      <sz val="11"/>
      <name val="黑体"/>
      <family val="3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9"/>
      <name val="宋体"/>
      <family val="0"/>
    </font>
    <font>
      <b/>
      <sz val="1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4"/>
      <color indexed="8"/>
      <name val="方正小标宋简体"/>
      <family val="4"/>
    </font>
    <font>
      <b/>
      <sz val="9"/>
      <color indexed="62"/>
      <name val="宋体"/>
      <family val="0"/>
    </font>
    <font>
      <b/>
      <sz val="9"/>
      <color indexed="1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8"/>
      <name val="华文中宋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11"/>
      <color indexed="10"/>
      <name val="仿宋_GB2312"/>
      <family val="3"/>
    </font>
    <font>
      <sz val="12"/>
      <color indexed="8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2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ont="0" applyFill="0" applyBorder="0" applyAlignment="0"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17" fillId="0" borderId="0" applyFont="0" applyFill="0" applyBorder="0" applyAlignment="0" applyProtection="0"/>
    <xf numFmtId="0" fontId="20" fillId="0" borderId="0">
      <alignment vertical="top"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7" borderId="0" applyNumberFormat="0" applyBorder="0" applyAlignment="0" applyProtection="0"/>
    <xf numFmtId="0" fontId="17" fillId="0" borderId="0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5" borderId="0" applyNumberFormat="0" applyBorder="0" applyAlignment="0" applyProtection="0"/>
    <xf numFmtId="0" fontId="22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07" fillId="12" borderId="0" applyNumberFormat="0" applyBorder="0" applyAlignment="0" applyProtection="0"/>
    <xf numFmtId="0" fontId="24" fillId="12" borderId="0" applyNumberFormat="0" applyBorder="0" applyAlignment="0" applyProtection="0"/>
    <xf numFmtId="0" fontId="107" fillId="9" borderId="0" applyNumberFormat="0" applyBorder="0" applyAlignment="0" applyProtection="0"/>
    <xf numFmtId="0" fontId="24" fillId="9" borderId="0" applyNumberFormat="0" applyBorder="0" applyAlignment="0" applyProtection="0"/>
    <xf numFmtId="0" fontId="107" fillId="10" borderId="0" applyNumberFormat="0" applyBorder="0" applyAlignment="0" applyProtection="0"/>
    <xf numFmtId="0" fontId="24" fillId="10" borderId="0" applyNumberFormat="0" applyBorder="0" applyAlignment="0" applyProtection="0"/>
    <xf numFmtId="0" fontId="107" fillId="13" borderId="0" applyNumberFormat="0" applyBorder="0" applyAlignment="0" applyProtection="0"/>
    <xf numFmtId="0" fontId="24" fillId="13" borderId="0" applyNumberFormat="0" applyBorder="0" applyAlignment="0" applyProtection="0"/>
    <xf numFmtId="0" fontId="107" fillId="14" borderId="0" applyNumberFormat="0" applyBorder="0" applyAlignment="0" applyProtection="0"/>
    <xf numFmtId="0" fontId="24" fillId="14" borderId="0" applyNumberFormat="0" applyBorder="0" applyAlignment="0" applyProtection="0"/>
    <xf numFmtId="0" fontId="107" fillId="15" borderId="0" applyNumberFormat="0" applyBorder="0" applyAlignment="0" applyProtection="0"/>
    <xf numFmtId="0" fontId="24" fillId="15" borderId="0" applyNumberFormat="0" applyBorder="0" applyAlignment="0" applyProtection="0"/>
    <xf numFmtId="0" fontId="18" fillId="0" borderId="0">
      <alignment/>
      <protection locked="0"/>
    </xf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3" fillId="14" borderId="0" applyNumberFormat="0" applyBorder="0" applyAlignment="0" applyProtection="0"/>
    <xf numFmtId="0" fontId="25" fillId="2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0" borderId="0">
      <alignment horizontal="center" wrapText="1"/>
      <protection locked="0"/>
    </xf>
    <xf numFmtId="0" fontId="28" fillId="3" borderId="0" applyNumberFormat="0" applyBorder="0" applyAlignment="0" applyProtection="0"/>
    <xf numFmtId="3" fontId="29" fillId="0" borderId="0">
      <alignment/>
      <protection/>
    </xf>
    <xf numFmtId="185" fontId="30" fillId="0" borderId="1" applyAlignment="0" applyProtection="0"/>
    <xf numFmtId="186" fontId="20" fillId="0" borderId="0" applyFill="0" applyBorder="0" applyAlignment="0">
      <protection/>
    </xf>
    <xf numFmtId="0" fontId="31" fillId="32" borderId="2" applyNumberFormat="0" applyAlignment="0" applyProtection="0"/>
    <xf numFmtId="0" fontId="32" fillId="33" borderId="3" applyNumberFormat="0" applyAlignment="0" applyProtection="0"/>
    <xf numFmtId="0" fontId="30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87" fontId="5" fillId="0" borderId="0">
      <alignment/>
      <protection/>
    </xf>
    <xf numFmtId="188" fontId="17" fillId="0" borderId="0" applyFont="0" applyFill="0" applyBorder="0" applyAlignment="0" applyProtection="0"/>
    <xf numFmtId="189" fontId="17" fillId="0" borderId="0">
      <alignment/>
      <protection/>
    </xf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5" fillId="0" borderId="0">
      <alignment/>
      <protection/>
    </xf>
    <xf numFmtId="0" fontId="33" fillId="0" borderId="0" applyProtection="0">
      <alignment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3" fontId="5" fillId="0" borderId="0">
      <alignment/>
      <protection/>
    </xf>
    <xf numFmtId="0" fontId="34" fillId="0" borderId="0" applyNumberFormat="0" applyFill="0" applyBorder="0" applyAlignment="0" applyProtection="0"/>
    <xf numFmtId="2" fontId="33" fillId="0" borderId="0" applyProtection="0">
      <alignment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38" fontId="37" fillId="32" borderId="0" applyNumberFormat="0" applyBorder="0" applyAlignment="0" applyProtection="0"/>
    <xf numFmtId="0" fontId="38" fillId="0" borderId="4" applyNumberFormat="0" applyAlignment="0" applyProtection="0"/>
    <xf numFmtId="0" fontId="38" fillId="0" borderId="5">
      <alignment horizontal="left" vertical="center"/>
      <protection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10" fontId="37" fillId="34" borderId="9" applyNumberFormat="0" applyBorder="0" applyAlignment="0" applyProtection="0"/>
    <xf numFmtId="194" fontId="45" fillId="35" borderId="0">
      <alignment/>
      <protection/>
    </xf>
    <xf numFmtId="0" fontId="12" fillId="7" borderId="2" applyNumberFormat="0" applyAlignment="0" applyProtection="0"/>
    <xf numFmtId="0" fontId="46" fillId="0" borderId="10" applyNumberFormat="0" applyFill="0" applyAlignment="0" applyProtection="0"/>
    <xf numFmtId="194" fontId="47" fillId="36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6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49" fillId="37" borderId="0" applyNumberFormat="0" applyBorder="0" applyAlignment="0" applyProtection="0"/>
    <xf numFmtId="0" fontId="5" fillId="0" borderId="0">
      <alignment/>
      <protection/>
    </xf>
    <xf numFmtId="37" fontId="50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199" fontId="52" fillId="0" borderId="0">
      <alignment/>
      <protection/>
    </xf>
    <xf numFmtId="0" fontId="18" fillId="0" borderId="0">
      <alignment/>
      <protection/>
    </xf>
    <xf numFmtId="0" fontId="0" fillId="34" borderId="11" applyNumberFormat="0" applyFont="0" applyAlignment="0" applyProtection="0"/>
    <xf numFmtId="0" fontId="53" fillId="32" borderId="12" applyNumberFormat="0" applyAlignment="0" applyProtection="0"/>
    <xf numFmtId="14" fontId="27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7" fillId="0" borderId="0" applyFont="0" applyFill="0" applyProtection="0">
      <alignment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30" fillId="0" borderId="13">
      <alignment horizontal="center"/>
      <protection/>
    </xf>
    <xf numFmtId="3" fontId="48" fillId="0" borderId="0" applyFont="0" applyFill="0" applyBorder="0" applyAlignment="0" applyProtection="0"/>
    <xf numFmtId="0" fontId="48" fillId="38" borderId="0" applyNumberFormat="0" applyFont="0" applyBorder="0" applyAlignment="0" applyProtection="0"/>
    <xf numFmtId="3" fontId="54" fillId="0" borderId="0">
      <alignment/>
      <protection/>
    </xf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55" fillId="39" borderId="14">
      <alignment/>
      <protection locked="0"/>
    </xf>
    <xf numFmtId="0" fontId="56" fillId="0" borderId="0">
      <alignment/>
      <protection/>
    </xf>
    <xf numFmtId="0" fontId="15" fillId="0" borderId="0">
      <alignment/>
      <protection/>
    </xf>
    <xf numFmtId="0" fontId="55" fillId="39" borderId="14">
      <alignment/>
      <protection locked="0"/>
    </xf>
    <xf numFmtId="0" fontId="55" fillId="39" borderId="14">
      <alignment/>
      <protection locked="0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17" fillId="0" borderId="16" applyNumberFormat="0" applyFill="0" applyProtection="0">
      <alignment horizontal="right"/>
    </xf>
    <xf numFmtId="0" fontId="9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60" fillId="0" borderId="6" applyNumberFormat="0" applyFill="0" applyAlignment="0" applyProtection="0"/>
    <xf numFmtId="0" fontId="97" fillId="0" borderId="18" applyNumberFormat="0" applyFill="0" applyAlignment="0" applyProtection="0"/>
    <xf numFmtId="0" fontId="61" fillId="0" borderId="7" applyNumberFormat="0" applyFill="0" applyAlignment="0" applyProtection="0"/>
    <xf numFmtId="0" fontId="98" fillId="0" borderId="19" applyNumberFormat="0" applyFill="0" applyAlignment="0" applyProtection="0"/>
    <xf numFmtId="0" fontId="62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16" applyNumberFormat="0" applyFill="0" applyProtection="0">
      <alignment horizontal="center"/>
    </xf>
    <xf numFmtId="0" fontId="64" fillId="0" borderId="0" applyNumberFormat="0" applyFill="0" applyBorder="0" applyAlignment="0" applyProtection="0"/>
    <xf numFmtId="0" fontId="65" fillId="0" borderId="20" applyNumberFormat="0" applyFill="0" applyProtection="0">
      <alignment horizontal="center"/>
    </xf>
    <xf numFmtId="0" fontId="10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66" fillId="3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9" fillId="40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3" borderId="0" applyNumberFormat="0" applyBorder="0" applyAlignment="0" applyProtection="0"/>
    <xf numFmtId="0" fontId="70" fillId="5" borderId="0" applyNumberFormat="0" applyBorder="0" applyAlignment="0" applyProtection="0"/>
    <xf numFmtId="0" fontId="69" fillId="4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68" fillId="5" borderId="0" applyNumberFormat="0" applyBorder="0" applyAlignment="0" applyProtection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8" fillId="5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69" fillId="40" borderId="0" applyNumberFormat="0" applyBorder="0" applyAlignment="0" applyProtection="0"/>
    <xf numFmtId="0" fontId="10" fillId="5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8" fillId="5" borderId="0" applyNumberFormat="0" applyBorder="0" applyAlignment="0" applyProtection="0"/>
    <xf numFmtId="0" fontId="6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73" fillId="0" borderId="0" applyFont="0" applyFill="0" applyBorder="0" applyAlignment="0" applyProtection="0"/>
    <xf numFmtId="0" fontId="11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74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5" fillId="26" borderId="0" applyNumberFormat="0" applyBorder="0" applyAlignment="0" applyProtection="0"/>
    <xf numFmtId="0" fontId="76" fillId="4" borderId="0" applyNumberFormat="0" applyBorder="0" applyAlignment="0" applyProtection="0"/>
    <xf numFmtId="0" fontId="75" fillId="4" borderId="0" applyNumberFormat="0" applyBorder="0" applyAlignment="0" applyProtection="0"/>
    <xf numFmtId="0" fontId="11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6" borderId="0" applyNumberFormat="0" applyBorder="0" applyAlignment="0" applyProtection="0"/>
    <xf numFmtId="0" fontId="75" fillId="2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6" borderId="0" applyNumberFormat="0" applyBorder="0" applyAlignment="0" applyProtection="0"/>
    <xf numFmtId="0" fontId="75" fillId="6" borderId="0" applyNumberFormat="0" applyBorder="0" applyAlignment="0" applyProtection="0"/>
    <xf numFmtId="0" fontId="7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6" fillId="6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75" fillId="26" borderId="0" applyNumberFormat="0" applyBorder="0" applyAlignment="0" applyProtection="0"/>
    <xf numFmtId="0" fontId="11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6" fillId="6" borderId="0" applyNumberFormat="0" applyBorder="0" applyAlignment="0" applyProtection="0"/>
    <xf numFmtId="0" fontId="74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79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80" fillId="0" borderId="0" applyFont="0" applyFill="0" applyBorder="0" applyAlignment="0" applyProtection="0"/>
    <xf numFmtId="206" fontId="80" fillId="0" borderId="0" applyFont="0" applyFill="0" applyBorder="0" applyAlignment="0" applyProtection="0"/>
    <xf numFmtId="0" fontId="101" fillId="32" borderId="2" applyNumberFormat="0" applyAlignment="0" applyProtection="0"/>
    <xf numFmtId="0" fontId="81" fillId="32" borderId="2" applyNumberFormat="0" applyAlignment="0" applyProtection="0"/>
    <xf numFmtId="0" fontId="103" fillId="33" borderId="3" applyNumberFormat="0" applyAlignment="0" applyProtection="0"/>
    <xf numFmtId="0" fontId="82" fillId="33" borderId="3" applyNumberFormat="0" applyAlignment="0" applyProtection="0"/>
    <xf numFmtId="0" fontId="10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5" fillId="0" borderId="20" applyNumberFormat="0" applyFill="0" applyProtection="0">
      <alignment horizontal="left"/>
    </xf>
    <xf numFmtId="0" fontId="10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2" fillId="0" borderId="22" applyNumberFormat="0" applyFill="0" applyAlignment="0" applyProtection="0"/>
    <xf numFmtId="0" fontId="85" fillId="0" borderId="10" applyNumberFormat="0" applyFill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73" fillId="0" borderId="0">
      <alignment/>
      <protection/>
    </xf>
    <xf numFmtId="0" fontId="8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107" fillId="16" borderId="0" applyNumberFormat="0" applyBorder="0" applyAlignment="0" applyProtection="0"/>
    <xf numFmtId="0" fontId="24" fillId="16" borderId="0" applyNumberFormat="0" applyBorder="0" applyAlignment="0" applyProtection="0"/>
    <xf numFmtId="0" fontId="107" fillId="20" borderId="0" applyNumberFormat="0" applyBorder="0" applyAlignment="0" applyProtection="0"/>
    <xf numFmtId="0" fontId="24" fillId="20" borderId="0" applyNumberFormat="0" applyBorder="0" applyAlignment="0" applyProtection="0"/>
    <xf numFmtId="0" fontId="107" fillId="25" borderId="0" applyNumberFormat="0" applyBorder="0" applyAlignment="0" applyProtection="0"/>
    <xf numFmtId="0" fontId="24" fillId="25" borderId="0" applyNumberFormat="0" applyBorder="0" applyAlignment="0" applyProtection="0"/>
    <xf numFmtId="0" fontId="107" fillId="13" borderId="0" applyNumberFormat="0" applyBorder="0" applyAlignment="0" applyProtection="0"/>
    <xf numFmtId="0" fontId="24" fillId="13" borderId="0" applyNumberFormat="0" applyBorder="0" applyAlignment="0" applyProtection="0"/>
    <xf numFmtId="0" fontId="107" fillId="14" borderId="0" applyNumberFormat="0" applyBorder="0" applyAlignment="0" applyProtection="0"/>
    <xf numFmtId="0" fontId="24" fillId="14" borderId="0" applyNumberFormat="0" applyBorder="0" applyAlignment="0" applyProtection="0"/>
    <xf numFmtId="0" fontId="107" fillId="29" borderId="0" applyNumberFormat="0" applyBorder="0" applyAlignment="0" applyProtection="0"/>
    <xf numFmtId="0" fontId="24" fillId="29" borderId="0" applyNumberFormat="0" applyBorder="0" applyAlignment="0" applyProtection="0"/>
    <xf numFmtId="211" fontId="17" fillId="0" borderId="20" applyFill="0" applyProtection="0">
      <alignment horizontal="right"/>
    </xf>
    <xf numFmtId="0" fontId="17" fillId="0" borderId="16" applyNumberFormat="0" applyFill="0" applyProtection="0">
      <alignment horizontal="left"/>
    </xf>
    <xf numFmtId="0" fontId="99" fillId="37" borderId="0" applyNumberFormat="0" applyBorder="0" applyAlignment="0" applyProtection="0"/>
    <xf numFmtId="0" fontId="87" fillId="37" borderId="0" applyNumberFormat="0" applyBorder="0" applyAlignment="0" applyProtection="0"/>
    <xf numFmtId="0" fontId="100" fillId="32" borderId="12" applyNumberFormat="0" applyAlignment="0" applyProtection="0"/>
    <xf numFmtId="0" fontId="88" fillId="32" borderId="12" applyNumberFormat="0" applyAlignment="0" applyProtection="0"/>
    <xf numFmtId="0" fontId="12" fillId="7" borderId="2" applyNumberFormat="0" applyAlignment="0" applyProtection="0"/>
    <xf numFmtId="0" fontId="89" fillId="7" borderId="2" applyNumberFormat="0" applyAlignment="0" applyProtection="0"/>
    <xf numFmtId="1" fontId="17" fillId="0" borderId="20" applyFill="0" applyProtection="0">
      <alignment horizontal="center"/>
    </xf>
    <xf numFmtId="1" fontId="90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/>
      <protection/>
    </xf>
    <xf numFmtId="212" fontId="90" fillId="0" borderId="9">
      <alignment vertical="center"/>
      <protection locked="0"/>
    </xf>
    <xf numFmtId="0" fontId="17" fillId="0" borderId="0">
      <alignment/>
      <protection/>
    </xf>
    <xf numFmtId="0" fontId="80" fillId="0" borderId="0">
      <alignment/>
      <protection/>
    </xf>
    <xf numFmtId="0" fontId="48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38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3" fillId="0" borderId="0">
      <alignment/>
      <protection/>
    </xf>
  </cellStyleXfs>
  <cellXfs count="236">
    <xf numFmtId="0" fontId="0" fillId="0" borderId="0" xfId="0" applyAlignment="1">
      <alignment/>
    </xf>
    <xf numFmtId="180" fontId="5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180" fontId="4" fillId="0" borderId="9" xfId="350" applyNumberFormat="1" applyFont="1" applyFill="1" applyBorder="1" applyAlignment="1">
      <alignment horizontal="center" vertical="center" wrapText="1"/>
      <protection/>
    </xf>
    <xf numFmtId="183" fontId="4" fillId="0" borderId="9" xfId="350" applyNumberFormat="1" applyFont="1" applyFill="1" applyBorder="1" applyAlignment="1">
      <alignment horizontal="center" vertical="center"/>
      <protection/>
    </xf>
    <xf numFmtId="183" fontId="3" fillId="0" borderId="9" xfId="350" applyNumberFormat="1" applyFont="1" applyFill="1" applyBorder="1" applyAlignment="1">
      <alignment horizontal="center" vertical="center"/>
      <protection/>
    </xf>
    <xf numFmtId="183" fontId="0" fillId="0" borderId="0" xfId="0" applyNumberFormat="1" applyAlignment="1">
      <alignment/>
    </xf>
    <xf numFmtId="183" fontId="4" fillId="0" borderId="9" xfId="350" applyNumberFormat="1" applyFont="1" applyFill="1" applyBorder="1" applyAlignment="1">
      <alignment horizontal="center" vertical="center" wrapText="1"/>
      <protection/>
    </xf>
    <xf numFmtId="182" fontId="4" fillId="0" borderId="9" xfId="350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Fill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7" fontId="16" fillId="0" borderId="0" xfId="341" applyNumberFormat="1" applyFont="1" applyFill="1" applyAlignment="1" applyProtection="1">
      <alignment horizontal="center" vertical="center"/>
      <protection/>
    </xf>
    <xf numFmtId="184" fontId="16" fillId="0" borderId="0" xfId="341" applyNumberFormat="1" applyFont="1" applyFill="1" applyAlignment="1" applyProtection="1">
      <alignment horizontal="center" vertical="center"/>
      <protection/>
    </xf>
    <xf numFmtId="177" fontId="16" fillId="0" borderId="0" xfId="341" applyNumberFormat="1" applyFont="1" applyFill="1" applyAlignment="1">
      <alignment horizontal="center" vertical="center"/>
      <protection/>
    </xf>
    <xf numFmtId="184" fontId="16" fillId="0" borderId="0" xfId="341" applyNumberFormat="1" applyFont="1" applyFill="1" applyAlignment="1">
      <alignment horizontal="center" vertical="center"/>
      <protection/>
    </xf>
    <xf numFmtId="0" fontId="16" fillId="0" borderId="0" xfId="341" applyFont="1" applyFill="1" applyAlignment="1">
      <alignment horizontal="center" vertical="center"/>
      <protection/>
    </xf>
    <xf numFmtId="177" fontId="5" fillId="0" borderId="0" xfId="341" applyNumberFormat="1" applyFont="1" applyFill="1" applyAlignment="1">
      <alignment horizontal="center" vertical="center"/>
      <protection/>
    </xf>
    <xf numFmtId="0" fontId="5" fillId="0" borderId="0" xfId="341" applyFont="1" applyFill="1" applyAlignment="1">
      <alignment horizontal="center" vertical="center"/>
      <protection/>
    </xf>
    <xf numFmtId="183" fontId="16" fillId="0" borderId="0" xfId="341" applyNumberFormat="1" applyFont="1" applyFill="1" applyAlignment="1" applyProtection="1">
      <alignment horizontal="center" vertical="center"/>
      <protection/>
    </xf>
    <xf numFmtId="183" fontId="16" fillId="0" borderId="0" xfId="341" applyNumberFormat="1" applyFont="1" applyFill="1" applyAlignment="1">
      <alignment horizontal="center" vertical="center"/>
      <protection/>
    </xf>
    <xf numFmtId="183" fontId="5" fillId="0" borderId="0" xfId="341" applyNumberFormat="1" applyFont="1" applyFill="1" applyAlignment="1">
      <alignment horizontal="center" vertical="center"/>
      <protection/>
    </xf>
    <xf numFmtId="182" fontId="0" fillId="0" borderId="0" xfId="0" applyNumberFormat="1" applyFont="1" applyFill="1" applyAlignment="1">
      <alignment horizontal="center"/>
    </xf>
    <xf numFmtId="182" fontId="0" fillId="0" borderId="0" xfId="0" applyNumberFormat="1" applyFont="1" applyAlignment="1">
      <alignment horizontal="center"/>
    </xf>
    <xf numFmtId="177" fontId="0" fillId="0" borderId="0" xfId="0" applyNumberFormat="1" applyFill="1" applyAlignment="1">
      <alignment/>
    </xf>
    <xf numFmtId="177" fontId="4" fillId="0" borderId="9" xfId="350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112" fillId="0" borderId="9" xfId="330" applyFont="1" applyBorder="1" applyAlignment="1">
      <alignment horizontal="center" vertical="center" wrapText="1"/>
      <protection/>
    </xf>
    <xf numFmtId="180" fontId="112" fillId="0" borderId="9" xfId="330" applyNumberFormat="1" applyFont="1" applyBorder="1" applyAlignment="1">
      <alignment horizontal="center" vertical="center" wrapText="1"/>
      <protection/>
    </xf>
    <xf numFmtId="0" fontId="14" fillId="0" borderId="9" xfId="330" applyFont="1" applyBorder="1" applyAlignment="1">
      <alignment horizontal="center" vertical="center"/>
      <protection/>
    </xf>
    <xf numFmtId="0" fontId="14" fillId="0" borderId="9" xfId="330" applyFont="1" applyBorder="1" applyAlignment="1">
      <alignment horizontal="center" vertical="center" wrapText="1"/>
      <protection/>
    </xf>
    <xf numFmtId="0" fontId="112" fillId="0" borderId="9" xfId="331" applyFont="1" applyBorder="1" applyAlignment="1">
      <alignment vertical="center"/>
      <protection/>
    </xf>
    <xf numFmtId="177" fontId="112" fillId="0" borderId="9" xfId="335" applyNumberFormat="1" applyFont="1" applyFill="1" applyBorder="1" applyAlignment="1">
      <alignment vertical="center"/>
      <protection/>
    </xf>
    <xf numFmtId="0" fontId="112" fillId="0" borderId="9" xfId="331" applyFont="1" applyFill="1" applyBorder="1" applyAlignment="1">
      <alignment vertical="center"/>
      <protection/>
    </xf>
    <xf numFmtId="0" fontId="7" fillId="0" borderId="9" xfId="330" applyFont="1" applyBorder="1" applyAlignment="1">
      <alignment horizontal="center" vertical="center"/>
      <protection/>
    </xf>
    <xf numFmtId="0" fontId="7" fillId="0" borderId="9" xfId="330" applyFont="1" applyBorder="1" applyAlignment="1">
      <alignment horizontal="center" vertical="center" wrapText="1"/>
      <protection/>
    </xf>
    <xf numFmtId="177" fontId="7" fillId="0" borderId="9" xfId="335" applyNumberFormat="1" applyFont="1" applyFill="1" applyBorder="1" applyAlignment="1">
      <alignment vertical="center"/>
      <protection/>
    </xf>
    <xf numFmtId="0" fontId="113" fillId="0" borderId="9" xfId="331" applyFont="1" applyFill="1" applyBorder="1" applyAlignment="1">
      <alignment vertical="center"/>
      <protection/>
    </xf>
    <xf numFmtId="176" fontId="7" fillId="0" borderId="9" xfId="335" applyNumberFormat="1" applyFont="1" applyFill="1" applyBorder="1" applyAlignment="1">
      <alignment horizontal="right" vertical="center"/>
      <protection/>
    </xf>
    <xf numFmtId="180" fontId="14" fillId="0" borderId="9" xfId="330" applyNumberFormat="1" applyFont="1" applyBorder="1" applyAlignment="1">
      <alignment horizontal="center" vertical="center" wrapText="1"/>
      <protection/>
    </xf>
    <xf numFmtId="0" fontId="112" fillId="0" borderId="9" xfId="335" applyFont="1" applyBorder="1" applyAlignment="1">
      <alignment horizontal="right" vertical="center"/>
      <protection/>
    </xf>
    <xf numFmtId="0" fontId="112" fillId="0" borderId="23" xfId="335" applyFont="1" applyBorder="1" applyAlignment="1">
      <alignment horizontal="right" vertical="center"/>
      <protection/>
    </xf>
    <xf numFmtId="0" fontId="7" fillId="0" borderId="9" xfId="331" applyFont="1" applyBorder="1" applyAlignment="1">
      <alignment vertical="center"/>
      <protection/>
    </xf>
    <xf numFmtId="0" fontId="7" fillId="0" borderId="23" xfId="331" applyFont="1" applyBorder="1" applyAlignment="1">
      <alignment vertical="center"/>
      <protection/>
    </xf>
    <xf numFmtId="0" fontId="114" fillId="0" borderId="9" xfId="331" applyFont="1" applyFill="1" applyBorder="1" applyAlignment="1">
      <alignment vertical="center"/>
      <protection/>
    </xf>
    <xf numFmtId="0" fontId="7" fillId="0" borderId="24" xfId="330" applyFont="1" applyFill="1" applyBorder="1" applyAlignment="1">
      <alignment horizontal="right" vertical="center" wrapText="1"/>
      <protection/>
    </xf>
    <xf numFmtId="0" fontId="7" fillId="0" borderId="25" xfId="330" applyFont="1" applyFill="1" applyBorder="1" applyAlignment="1">
      <alignment horizontal="right" vertical="center" wrapText="1"/>
      <protection/>
    </xf>
    <xf numFmtId="0" fontId="7" fillId="0" borderId="24" xfId="330" applyFont="1" applyFill="1" applyBorder="1" applyAlignment="1">
      <alignment horizontal="right" vertical="center" wrapText="1"/>
      <protection/>
    </xf>
    <xf numFmtId="0" fontId="7" fillId="0" borderId="25" xfId="330" applyFont="1" applyFill="1" applyBorder="1" applyAlignment="1">
      <alignment horizontal="right" vertical="center" wrapText="1"/>
      <protection/>
    </xf>
    <xf numFmtId="0" fontId="14" fillId="0" borderId="9" xfId="335" applyFont="1" applyBorder="1" applyAlignment="1">
      <alignment horizontal="right" vertical="center"/>
      <protection/>
    </xf>
    <xf numFmtId="0" fontId="14" fillId="0" borderId="23" xfId="335" applyFont="1" applyBorder="1" applyAlignment="1">
      <alignment horizontal="right" vertical="center"/>
      <protection/>
    </xf>
    <xf numFmtId="0" fontId="113" fillId="0" borderId="9" xfId="335" applyFont="1" applyFill="1" applyBorder="1" applyAlignment="1">
      <alignment horizontal="right" vertical="center"/>
      <protection/>
    </xf>
    <xf numFmtId="0" fontId="113" fillId="0" borderId="23" xfId="341" applyFont="1" applyFill="1" applyBorder="1" applyAlignment="1">
      <alignment horizontal="right" vertical="center"/>
      <protection/>
    </xf>
    <xf numFmtId="0" fontId="113" fillId="0" borderId="23" xfId="335" applyFont="1" applyFill="1" applyBorder="1" applyAlignment="1">
      <alignment horizontal="right" vertical="center"/>
      <protection/>
    </xf>
    <xf numFmtId="0" fontId="113" fillId="0" borderId="9" xfId="335" applyFont="1" applyBorder="1" applyAlignment="1">
      <alignment horizontal="right" vertical="center"/>
      <protection/>
    </xf>
    <xf numFmtId="0" fontId="113" fillId="0" borderId="9" xfId="331" applyFont="1" applyFill="1" applyBorder="1" applyAlignment="1">
      <alignment horizontal="right" vertical="center" wrapText="1"/>
      <protection/>
    </xf>
    <xf numFmtId="0" fontId="113" fillId="0" borderId="23" xfId="335" applyFont="1" applyBorder="1" applyAlignment="1">
      <alignment horizontal="right" vertical="center"/>
      <protection/>
    </xf>
    <xf numFmtId="176" fontId="14" fillId="0" borderId="9" xfId="335" applyNumberFormat="1" applyFont="1" applyBorder="1" applyAlignment="1">
      <alignment vertical="center"/>
      <protection/>
    </xf>
    <xf numFmtId="176" fontId="14" fillId="0" borderId="23" xfId="335" applyNumberFormat="1" applyFont="1" applyBorder="1" applyAlignment="1">
      <alignment horizontal="right" vertical="center"/>
      <protection/>
    </xf>
    <xf numFmtId="176" fontId="7" fillId="0" borderId="23" xfId="335" applyNumberFormat="1" applyFont="1" applyFill="1" applyBorder="1" applyAlignment="1">
      <alignment horizontal="right" vertical="center"/>
      <protection/>
    </xf>
    <xf numFmtId="176" fontId="7" fillId="0" borderId="9" xfId="341" applyNumberFormat="1" applyFont="1" applyFill="1" applyBorder="1" applyAlignment="1">
      <alignment horizontal="right" vertical="center"/>
      <protection/>
    </xf>
    <xf numFmtId="176" fontId="7" fillId="0" borderId="23" xfId="341" applyNumberFormat="1" applyFont="1" applyFill="1" applyBorder="1" applyAlignment="1">
      <alignment horizontal="right" vertical="center"/>
      <protection/>
    </xf>
    <xf numFmtId="0" fontId="112" fillId="0" borderId="23" xfId="331" applyFont="1" applyBorder="1" applyAlignment="1">
      <alignment vertical="center"/>
      <protection/>
    </xf>
    <xf numFmtId="0" fontId="113" fillId="44" borderId="9" xfId="335" applyFont="1" applyFill="1" applyBorder="1" applyAlignment="1">
      <alignment horizontal="right" vertical="center"/>
      <protection/>
    </xf>
    <xf numFmtId="0" fontId="113" fillId="44" borderId="23" xfId="335" applyFont="1" applyFill="1" applyBorder="1" applyAlignment="1">
      <alignment horizontal="right" vertical="center"/>
      <protection/>
    </xf>
    <xf numFmtId="0" fontId="113" fillId="44" borderId="23" xfId="341" applyFont="1" applyFill="1" applyBorder="1" applyAlignment="1">
      <alignment horizontal="right" vertical="center"/>
      <protection/>
    </xf>
    <xf numFmtId="0" fontId="113" fillId="44" borderId="9" xfId="341" applyFont="1" applyFill="1" applyBorder="1" applyAlignment="1">
      <alignment horizontal="right" vertical="center"/>
      <protection/>
    </xf>
    <xf numFmtId="176" fontId="113" fillId="0" borderId="9" xfId="335" applyNumberFormat="1" applyFont="1" applyBorder="1" applyAlignment="1">
      <alignment horizontal="right" vertical="center" shrinkToFit="1"/>
      <protection/>
    </xf>
    <xf numFmtId="176" fontId="113" fillId="0" borderId="23" xfId="335" applyNumberFormat="1" applyFont="1" applyBorder="1" applyAlignment="1">
      <alignment horizontal="right" vertical="center" shrinkToFit="1"/>
      <protection/>
    </xf>
    <xf numFmtId="176" fontId="113" fillId="0" borderId="9" xfId="335" applyNumberFormat="1" applyFont="1" applyBorder="1" applyAlignment="1">
      <alignment horizontal="right" vertical="center"/>
      <protection/>
    </xf>
    <xf numFmtId="176" fontId="113" fillId="0" borderId="23" xfId="335" applyNumberFormat="1" applyFont="1" applyBorder="1" applyAlignment="1">
      <alignment horizontal="right" vertical="center"/>
      <protection/>
    </xf>
    <xf numFmtId="176" fontId="113" fillId="0" borderId="9" xfId="335" applyNumberFormat="1" applyFont="1" applyBorder="1" applyAlignment="1">
      <alignment horizontal="right" vertical="center" wrapText="1"/>
      <protection/>
    </xf>
    <xf numFmtId="176" fontId="113" fillId="0" borderId="23" xfId="335" applyNumberFormat="1" applyFont="1" applyBorder="1" applyAlignment="1">
      <alignment horizontal="right" vertical="center" wrapText="1"/>
      <protection/>
    </xf>
    <xf numFmtId="0" fontId="113" fillId="0" borderId="23" xfId="341" applyFont="1" applyBorder="1" applyAlignment="1">
      <alignment horizontal="right" vertical="center"/>
      <protection/>
    </xf>
    <xf numFmtId="0" fontId="7" fillId="0" borderId="24" xfId="330" applyFont="1" applyFill="1" applyBorder="1" applyAlignment="1">
      <alignment horizontal="right" vertical="center"/>
      <protection/>
    </xf>
    <xf numFmtId="0" fontId="7" fillId="0" borderId="25" xfId="330" applyFont="1" applyFill="1" applyBorder="1" applyAlignment="1">
      <alignment horizontal="right" vertical="center"/>
      <protection/>
    </xf>
    <xf numFmtId="0" fontId="113" fillId="0" borderId="9" xfId="335" applyNumberFormat="1" applyFont="1" applyFill="1" applyBorder="1" applyAlignment="1">
      <alignment horizontal="right" vertical="center"/>
      <protection/>
    </xf>
    <xf numFmtId="0" fontId="113" fillId="0" borderId="23" xfId="335" applyNumberFormat="1" applyFont="1" applyFill="1" applyBorder="1" applyAlignment="1">
      <alignment horizontal="right" vertical="center"/>
      <protection/>
    </xf>
    <xf numFmtId="0" fontId="113" fillId="0" borderId="9" xfId="341" applyFont="1" applyBorder="1" applyAlignment="1">
      <alignment horizontal="right" vertical="center"/>
      <protection/>
    </xf>
    <xf numFmtId="0" fontId="113" fillId="0" borderId="23" xfId="331" applyNumberFormat="1" applyFont="1" applyFill="1" applyBorder="1" applyAlignment="1">
      <alignment horizontal="right" vertical="center"/>
      <protection/>
    </xf>
    <xf numFmtId="176" fontId="113" fillId="0" borderId="23" xfId="335" applyNumberFormat="1" applyFont="1" applyFill="1" applyBorder="1" applyAlignment="1">
      <alignment horizontal="right" vertical="center"/>
      <protection/>
    </xf>
    <xf numFmtId="213" fontId="113" fillId="0" borderId="9" xfId="335" applyNumberFormat="1" applyFont="1" applyFill="1" applyBorder="1" applyAlignment="1">
      <alignment horizontal="right" vertical="center"/>
      <protection/>
    </xf>
    <xf numFmtId="213" fontId="113" fillId="0" borderId="23" xfId="335" applyNumberFormat="1" applyFont="1" applyFill="1" applyBorder="1" applyAlignment="1">
      <alignment horizontal="right" vertical="center"/>
      <protection/>
    </xf>
    <xf numFmtId="0" fontId="113" fillId="0" borderId="9" xfId="341" applyNumberFormat="1" applyFont="1" applyBorder="1" applyAlignment="1">
      <alignment horizontal="right" vertical="center"/>
      <protection/>
    </xf>
    <xf numFmtId="0" fontId="113" fillId="0" borderId="23" xfId="341" applyNumberFormat="1" applyFont="1" applyBorder="1" applyAlignment="1">
      <alignment horizontal="right" vertical="center"/>
      <protection/>
    </xf>
    <xf numFmtId="213" fontId="7" fillId="0" borderId="25" xfId="330" applyNumberFormat="1" applyFont="1" applyFill="1" applyBorder="1" applyAlignment="1">
      <alignment horizontal="right" vertical="center"/>
      <protection/>
    </xf>
    <xf numFmtId="0" fontId="7" fillId="0" borderId="24" xfId="341" applyNumberFormat="1" applyFont="1" applyFill="1" applyBorder="1" applyAlignment="1">
      <alignment vertical="center"/>
      <protection/>
    </xf>
    <xf numFmtId="213" fontId="7" fillId="0" borderId="25" xfId="341" applyNumberFormat="1" applyFont="1" applyFill="1" applyBorder="1" applyAlignment="1">
      <alignment vertical="center"/>
      <protection/>
    </xf>
    <xf numFmtId="0" fontId="113" fillId="0" borderId="23" xfId="341" applyNumberFormat="1" applyFont="1" applyBorder="1" applyAlignment="1">
      <alignment horizontal="right" vertical="center" wrapText="1"/>
      <protection/>
    </xf>
    <xf numFmtId="180" fontId="0" fillId="0" borderId="0" xfId="331" applyNumberFormat="1" applyFont="1" applyBorder="1" applyAlignment="1">
      <alignment vertical="center"/>
      <protection/>
    </xf>
    <xf numFmtId="180" fontId="0" fillId="0" borderId="0" xfId="331" applyNumberFormat="1" applyFont="1" applyAlignment="1">
      <alignment vertical="center"/>
      <protection/>
    </xf>
    <xf numFmtId="180" fontId="0" fillId="0" borderId="26" xfId="331" applyNumberFormat="1" applyFont="1" applyBorder="1" applyAlignment="1">
      <alignment vertical="center"/>
      <protection/>
    </xf>
    <xf numFmtId="0" fontId="90" fillId="0" borderId="0" xfId="330" applyFont="1" applyAlignment="1">
      <alignment vertical="center"/>
      <protection/>
    </xf>
    <xf numFmtId="0" fontId="95" fillId="0" borderId="0" xfId="330" applyFont="1" applyAlignment="1">
      <alignment vertical="center"/>
      <protection/>
    </xf>
    <xf numFmtId="180" fontId="90" fillId="0" borderId="0" xfId="330" applyNumberFormat="1" applyFont="1" applyAlignment="1">
      <alignment vertical="center"/>
      <protection/>
    </xf>
    <xf numFmtId="180" fontId="7" fillId="0" borderId="26" xfId="331" applyNumberFormat="1" applyFont="1" applyBorder="1" applyAlignment="1">
      <alignment horizontal="right" vertical="center"/>
      <protection/>
    </xf>
    <xf numFmtId="0" fontId="112" fillId="0" borderId="9" xfId="341" applyFont="1" applyBorder="1" applyAlignment="1">
      <alignment vertical="center"/>
      <protection/>
    </xf>
    <xf numFmtId="0" fontId="1" fillId="0" borderId="0" xfId="330" applyAlignment="1">
      <alignment vertical="center"/>
      <protection/>
    </xf>
    <xf numFmtId="180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8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341" applyFont="1" applyAlignment="1">
      <alignment vertical="center"/>
      <protection/>
    </xf>
    <xf numFmtId="0" fontId="0" fillId="0" borderId="0" xfId="341" applyAlignment="1">
      <alignment vertical="center"/>
      <protection/>
    </xf>
    <xf numFmtId="0" fontId="8" fillId="0" borderId="0" xfId="341" applyFont="1" applyAlignment="1">
      <alignment vertical="center"/>
      <protection/>
    </xf>
    <xf numFmtId="0" fontId="5" fillId="0" borderId="0" xfId="341" applyFont="1" applyFill="1" applyAlignment="1" applyProtection="1">
      <alignment vertical="center"/>
      <protection/>
    </xf>
    <xf numFmtId="183" fontId="0" fillId="0" borderId="0" xfId="341" applyNumberFormat="1" applyAlignment="1">
      <alignment vertical="center"/>
      <protection/>
    </xf>
    <xf numFmtId="0" fontId="5" fillId="0" borderId="0" xfId="341" applyFont="1" applyFill="1" applyAlignment="1">
      <alignment vertical="center"/>
      <protection/>
    </xf>
    <xf numFmtId="180" fontId="7" fillId="0" borderId="27" xfId="0" applyNumberFormat="1" applyFont="1" applyBorder="1" applyAlignment="1">
      <alignment vertical="center" wrapText="1"/>
    </xf>
    <xf numFmtId="183" fontId="7" fillId="0" borderId="0" xfId="0" applyNumberFormat="1" applyFont="1" applyAlignment="1">
      <alignment vertical="center"/>
    </xf>
    <xf numFmtId="0" fontId="4" fillId="0" borderId="9" xfId="341" applyFont="1" applyFill="1" applyBorder="1" applyAlignment="1">
      <alignment horizontal="center" vertical="center" wrapText="1"/>
      <protection/>
    </xf>
    <xf numFmtId="0" fontId="116" fillId="0" borderId="9" xfId="341" applyFont="1" applyFill="1" applyBorder="1" applyAlignment="1">
      <alignment horizontal="center" vertical="center" wrapText="1"/>
      <protection/>
    </xf>
    <xf numFmtId="183" fontId="116" fillId="0" borderId="9" xfId="341" applyNumberFormat="1" applyFont="1" applyFill="1" applyBorder="1" applyAlignment="1">
      <alignment horizontal="center" vertical="center" wrapText="1"/>
      <protection/>
    </xf>
    <xf numFmtId="0" fontId="116" fillId="0" borderId="9" xfId="341" applyFont="1" applyFill="1" applyBorder="1" applyAlignment="1" applyProtection="1">
      <alignment horizontal="center" vertical="center"/>
      <protection/>
    </xf>
    <xf numFmtId="183" fontId="7" fillId="0" borderId="9" xfId="0" applyNumberFormat="1" applyFont="1" applyFill="1" applyBorder="1" applyAlignment="1">
      <alignment vertical="center"/>
    </xf>
    <xf numFmtId="177" fontId="4" fillId="0" borderId="9" xfId="341" applyNumberFormat="1" applyFont="1" applyFill="1" applyBorder="1" applyAlignment="1" applyProtection="1">
      <alignment horizontal="right" vertical="center" wrapText="1"/>
      <protection/>
    </xf>
    <xf numFmtId="3" fontId="117" fillId="0" borderId="9" xfId="341" applyNumberFormat="1" applyFont="1" applyFill="1" applyBorder="1" applyAlignment="1" applyProtection="1">
      <alignment vertical="center"/>
      <protection/>
    </xf>
    <xf numFmtId="177" fontId="113" fillId="0" borderId="9" xfId="341" applyNumberFormat="1" applyFont="1" applyFill="1" applyBorder="1" applyAlignment="1">
      <alignment vertical="center"/>
      <protection/>
    </xf>
    <xf numFmtId="0" fontId="113" fillId="0" borderId="9" xfId="341" applyFont="1" applyFill="1" applyBorder="1" applyAlignment="1">
      <alignment vertical="center"/>
      <protection/>
    </xf>
    <xf numFmtId="183" fontId="113" fillId="0" borderId="9" xfId="341" applyNumberFormat="1" applyFont="1" applyFill="1" applyBorder="1" applyAlignment="1">
      <alignment vertical="center"/>
      <protection/>
    </xf>
    <xf numFmtId="177" fontId="4" fillId="0" borderId="9" xfId="341" applyNumberFormat="1" applyFont="1" applyFill="1" applyBorder="1" applyAlignment="1" applyProtection="1">
      <alignment horizontal="right" vertical="center" wrapText="1"/>
      <protection/>
    </xf>
    <xf numFmtId="3" fontId="117" fillId="0" borderId="9" xfId="351" applyNumberFormat="1" applyFont="1" applyFill="1" applyBorder="1" applyAlignment="1" applyProtection="1">
      <alignment vertical="center"/>
      <protection/>
    </xf>
    <xf numFmtId="3" fontId="117" fillId="0" borderId="9" xfId="341" applyNumberFormat="1" applyFont="1" applyFill="1" applyBorder="1" applyAlignment="1" applyProtection="1">
      <alignment vertical="center" wrapText="1"/>
      <protection/>
    </xf>
    <xf numFmtId="3" fontId="117" fillId="0" borderId="9" xfId="341" applyNumberFormat="1" applyFont="1" applyFill="1" applyBorder="1" applyAlignment="1" applyProtection="1">
      <alignment horizontal="left" vertical="center"/>
      <protection/>
    </xf>
    <xf numFmtId="182" fontId="113" fillId="0" borderId="9" xfId="341" applyNumberFormat="1" applyFont="1" applyFill="1" applyBorder="1" applyAlignment="1">
      <alignment vertical="center"/>
      <protection/>
    </xf>
    <xf numFmtId="177" fontId="116" fillId="0" borderId="9" xfId="341" applyNumberFormat="1" applyFont="1" applyFill="1" applyBorder="1" applyAlignment="1" applyProtection="1">
      <alignment horizontal="center" vertical="center"/>
      <protection/>
    </xf>
    <xf numFmtId="177" fontId="117" fillId="0" borderId="9" xfId="341" applyNumberFormat="1" applyFont="1" applyFill="1" applyBorder="1" applyAlignment="1" applyProtection="1">
      <alignment vertical="center"/>
      <protection/>
    </xf>
    <xf numFmtId="177" fontId="117" fillId="0" borderId="9" xfId="341" applyNumberFormat="1" applyFont="1" applyFill="1" applyBorder="1" applyAlignment="1" applyProtection="1">
      <alignment horizontal="left" vertical="center"/>
      <protection/>
    </xf>
    <xf numFmtId="177" fontId="4" fillId="0" borderId="9" xfId="341" applyNumberFormat="1" applyFont="1" applyFill="1" applyBorder="1" applyAlignment="1" applyProtection="1">
      <alignment horizontal="center" vertical="center" wrapText="1"/>
      <protection/>
    </xf>
    <xf numFmtId="177" fontId="4" fillId="0" borderId="9" xfId="341" applyNumberFormat="1" applyFont="1" applyFill="1" applyBorder="1" applyAlignment="1" applyProtection="1">
      <alignment horizontal="center" vertical="center" wrapText="1"/>
      <protection/>
    </xf>
    <xf numFmtId="0" fontId="8" fillId="0" borderId="0" xfId="341" applyFont="1" applyAlignment="1" applyProtection="1">
      <alignment horizontal="center" vertical="center"/>
      <protection/>
    </xf>
    <xf numFmtId="0" fontId="8" fillId="0" borderId="0" xfId="341" applyFont="1" applyAlignment="1">
      <alignment horizontal="center" vertical="center"/>
      <protection/>
    </xf>
    <xf numFmtId="183" fontId="113" fillId="0" borderId="0" xfId="0" applyNumberFormat="1" applyFont="1" applyAlignment="1">
      <alignment vertical="center"/>
    </xf>
    <xf numFmtId="180" fontId="3" fillId="0" borderId="26" xfId="0" applyNumberFormat="1" applyFont="1" applyFill="1" applyBorder="1" applyAlignment="1">
      <alignment vertical="center" wrapText="1"/>
    </xf>
    <xf numFmtId="180" fontId="3" fillId="0" borderId="26" xfId="0" applyNumberFormat="1" applyFont="1" applyFill="1" applyBorder="1" applyAlignment="1">
      <alignment horizontal="right" vertical="center" wrapText="1"/>
    </xf>
    <xf numFmtId="177" fontId="112" fillId="0" borderId="9" xfId="341" applyNumberFormat="1" applyFont="1" applyFill="1" applyBorder="1" applyAlignment="1" applyProtection="1">
      <alignment vertical="center" wrapText="1"/>
      <protection/>
    </xf>
    <xf numFmtId="181" fontId="112" fillId="0" borderId="9" xfId="341" applyNumberFormat="1" applyFont="1" applyFill="1" applyBorder="1" applyAlignment="1" applyProtection="1">
      <alignment vertical="center" wrapText="1"/>
      <protection/>
    </xf>
    <xf numFmtId="182" fontId="112" fillId="0" borderId="9" xfId="341" applyNumberFormat="1" applyFont="1" applyFill="1" applyBorder="1" applyAlignment="1" applyProtection="1">
      <alignment vertical="center" wrapText="1"/>
      <protection/>
    </xf>
    <xf numFmtId="183" fontId="112" fillId="0" borderId="9" xfId="341" applyNumberFormat="1" applyFont="1" applyFill="1" applyBorder="1" applyAlignment="1" applyProtection="1">
      <alignment vertical="center" wrapText="1"/>
      <protection/>
    </xf>
    <xf numFmtId="178" fontId="112" fillId="0" borderId="9" xfId="341" applyNumberFormat="1" applyFont="1" applyFill="1" applyBorder="1" applyAlignment="1" applyProtection="1">
      <alignment vertical="center" wrapText="1"/>
      <protection/>
    </xf>
    <xf numFmtId="182" fontId="112" fillId="0" borderId="9" xfId="341" applyNumberFormat="1" applyFont="1" applyFill="1" applyBorder="1" applyAlignment="1">
      <alignment vertical="center"/>
      <protection/>
    </xf>
    <xf numFmtId="177" fontId="113" fillId="0" borderId="9" xfId="341" applyNumberFormat="1" applyFont="1" applyFill="1" applyBorder="1" applyAlignment="1" applyProtection="1">
      <alignment vertical="center" wrapText="1"/>
      <protection/>
    </xf>
    <xf numFmtId="182" fontId="113" fillId="0" borderId="9" xfId="341" applyNumberFormat="1" applyFont="1" applyFill="1" applyBorder="1" applyAlignment="1" applyProtection="1">
      <alignment vertical="center" wrapText="1"/>
      <protection/>
    </xf>
    <xf numFmtId="183" fontId="113" fillId="0" borderId="9" xfId="341" applyNumberFormat="1" applyFont="1" applyFill="1" applyBorder="1" applyAlignment="1" applyProtection="1">
      <alignment vertical="center" wrapText="1"/>
      <protection/>
    </xf>
    <xf numFmtId="183" fontId="112" fillId="0" borderId="9" xfId="341" applyNumberFormat="1" applyFont="1" applyFill="1" applyBorder="1" applyAlignment="1">
      <alignment vertical="center"/>
      <protection/>
    </xf>
    <xf numFmtId="183" fontId="112" fillId="0" borderId="9" xfId="341" applyNumberFormat="1" applyFont="1" applyFill="1" applyBorder="1" applyAlignment="1" applyProtection="1">
      <alignment vertical="center" wrapText="1"/>
      <protection/>
    </xf>
    <xf numFmtId="177" fontId="112" fillId="0" borderId="9" xfId="341" applyNumberFormat="1" applyFont="1" applyFill="1" applyBorder="1" applyAlignment="1" applyProtection="1">
      <alignment vertical="center" wrapText="1"/>
      <protection/>
    </xf>
    <xf numFmtId="181" fontId="118" fillId="0" borderId="9" xfId="341" applyNumberFormat="1" applyFont="1" applyFill="1" applyBorder="1" applyAlignment="1" applyProtection="1">
      <alignment vertical="center" wrapText="1"/>
      <protection/>
    </xf>
    <xf numFmtId="181" fontId="113" fillId="0" borderId="9" xfId="341" applyNumberFormat="1" applyFont="1" applyFill="1" applyBorder="1" applyAlignment="1" applyProtection="1">
      <alignment vertical="center" wrapText="1"/>
      <protection/>
    </xf>
    <xf numFmtId="183" fontId="7" fillId="0" borderId="9" xfId="0" applyNumberFormat="1" applyFont="1" applyBorder="1" applyAlignment="1">
      <alignment/>
    </xf>
    <xf numFmtId="180" fontId="4" fillId="0" borderId="9" xfId="0" applyNumberFormat="1" applyFont="1" applyFill="1" applyBorder="1" applyAlignment="1">
      <alignment horizontal="center" vertical="center"/>
    </xf>
    <xf numFmtId="180" fontId="14" fillId="0" borderId="9" xfId="0" applyNumberFormat="1" applyFont="1" applyFill="1" applyBorder="1" applyAlignment="1">
      <alignment horizontal="right" vertical="center"/>
    </xf>
    <xf numFmtId="182" fontId="14" fillId="0" borderId="9" xfId="350" applyNumberFormat="1" applyFont="1" applyFill="1" applyBorder="1" applyAlignment="1">
      <alignment horizontal="center" vertical="center"/>
      <protection/>
    </xf>
    <xf numFmtId="180" fontId="14" fillId="0" borderId="9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vertical="center"/>
    </xf>
    <xf numFmtId="180" fontId="7" fillId="0" borderId="9" xfId="0" applyNumberFormat="1" applyFont="1" applyBorder="1" applyAlignment="1">
      <alignment horizontal="right"/>
    </xf>
    <xf numFmtId="180" fontId="7" fillId="0" borderId="9" xfId="0" applyNumberFormat="1" applyFont="1" applyFill="1" applyBorder="1" applyAlignment="1">
      <alignment horizontal="right" vertical="center"/>
    </xf>
    <xf numFmtId="182" fontId="7" fillId="0" borderId="9" xfId="350" applyNumberFormat="1" applyFont="1" applyFill="1" applyBorder="1" applyAlignment="1">
      <alignment horizontal="center" vertical="center"/>
      <protection/>
    </xf>
    <xf numFmtId="180" fontId="7" fillId="0" borderId="9" xfId="0" applyNumberFormat="1" applyFont="1" applyBorder="1" applyAlignment="1">
      <alignment/>
    </xf>
    <xf numFmtId="177" fontId="7" fillId="0" borderId="9" xfId="0" applyNumberFormat="1" applyFont="1" applyBorder="1" applyAlignment="1">
      <alignment/>
    </xf>
    <xf numFmtId="182" fontId="7" fillId="0" borderId="9" xfId="0" applyNumberFormat="1" applyFont="1" applyBorder="1" applyAlignment="1">
      <alignment/>
    </xf>
    <xf numFmtId="180" fontId="14" fillId="0" borderId="9" xfId="0" applyNumberFormat="1" applyFont="1" applyBorder="1" applyAlignment="1">
      <alignment horizontal="right" vertical="center"/>
    </xf>
    <xf numFmtId="180" fontId="14" fillId="0" borderId="9" xfId="350" applyNumberFormat="1" applyFont="1" applyFill="1" applyBorder="1" applyAlignment="1">
      <alignment horizontal="right" vertical="center"/>
      <protection/>
    </xf>
    <xf numFmtId="180" fontId="14" fillId="0" borderId="9" xfId="0" applyNumberFormat="1" applyFont="1" applyBorder="1" applyAlignment="1">
      <alignment/>
    </xf>
    <xf numFmtId="177" fontId="14" fillId="0" borderId="9" xfId="0" applyNumberFormat="1" applyFont="1" applyBorder="1" applyAlignment="1">
      <alignment/>
    </xf>
    <xf numFmtId="180" fontId="7" fillId="0" borderId="9" xfId="0" applyNumberFormat="1" applyFont="1" applyBorder="1" applyAlignment="1">
      <alignment horizontal="right" vertical="center"/>
    </xf>
    <xf numFmtId="181" fontId="14" fillId="0" borderId="9" xfId="0" applyNumberFormat="1" applyFont="1" applyFill="1" applyBorder="1" applyAlignment="1">
      <alignment horizontal="center" vertical="center"/>
    </xf>
    <xf numFmtId="180" fontId="3" fillId="0" borderId="9" xfId="351" applyNumberFormat="1" applyFont="1" applyFill="1" applyBorder="1" applyAlignment="1">
      <alignment vertical="center"/>
      <protection/>
    </xf>
    <xf numFmtId="180" fontId="3" fillId="0" borderId="9" xfId="0" applyNumberFormat="1" applyFont="1" applyFill="1" applyBorder="1" applyAlignment="1">
      <alignment horizontal="left" vertical="center"/>
    </xf>
    <xf numFmtId="180" fontId="3" fillId="0" borderId="9" xfId="0" applyNumberFormat="1" applyFont="1" applyFill="1" applyBorder="1" applyAlignment="1" applyProtection="1">
      <alignment vertical="center"/>
      <protection locked="0"/>
    </xf>
    <xf numFmtId="180" fontId="3" fillId="0" borderId="9" xfId="0" applyNumberFormat="1" applyFont="1" applyFill="1" applyBorder="1" applyAlignment="1" applyProtection="1">
      <alignment horizontal="left" vertical="center"/>
      <protection locked="0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vertical="center" wrapText="1"/>
    </xf>
    <xf numFmtId="180" fontId="7" fillId="0" borderId="9" xfId="0" applyNumberFormat="1" applyFont="1" applyBorder="1" applyAlignment="1">
      <alignment/>
    </xf>
    <xf numFmtId="180" fontId="3" fillId="0" borderId="9" xfId="0" applyNumberFormat="1" applyFont="1" applyFill="1" applyBorder="1" applyAlignment="1">
      <alignment horizontal="left" vertical="center" wrapText="1"/>
    </xf>
    <xf numFmtId="0" fontId="14" fillId="0" borderId="9" xfId="330" applyFont="1" applyBorder="1" applyAlignment="1">
      <alignment vertical="center" wrapText="1"/>
      <protection/>
    </xf>
    <xf numFmtId="0" fontId="7" fillId="0" borderId="9" xfId="330" applyFont="1" applyBorder="1" applyAlignment="1">
      <alignment vertical="center" wrapText="1"/>
      <protection/>
    </xf>
    <xf numFmtId="0" fontId="119" fillId="0" borderId="9" xfId="0" applyFont="1" applyFill="1" applyBorder="1" applyAlignment="1">
      <alignment vertical="center" wrapText="1"/>
    </xf>
    <xf numFmtId="0" fontId="120" fillId="0" borderId="9" xfId="0" applyFont="1" applyFill="1" applyBorder="1" applyAlignment="1">
      <alignment horizontal="center" vertical="center" wrapText="1"/>
    </xf>
    <xf numFmtId="0" fontId="120" fillId="0" borderId="9" xfId="0" applyFont="1" applyFill="1" applyBorder="1" applyAlignment="1">
      <alignment vertical="center" wrapText="1"/>
    </xf>
    <xf numFmtId="0" fontId="121" fillId="0" borderId="9" xfId="0" applyFont="1" applyFill="1" applyBorder="1" applyAlignment="1">
      <alignment horizontal="center" vertical="center" wrapText="1"/>
    </xf>
    <xf numFmtId="0" fontId="121" fillId="0" borderId="9" xfId="0" applyFont="1" applyFill="1" applyBorder="1" applyAlignment="1">
      <alignment vertical="center" wrapText="1"/>
    </xf>
    <xf numFmtId="0" fontId="120" fillId="0" borderId="9" xfId="0" applyFont="1" applyFill="1" applyBorder="1" applyAlignment="1">
      <alignment horizontal="left" vertical="center" wrapText="1"/>
    </xf>
    <xf numFmtId="0" fontId="121" fillId="0" borderId="9" xfId="0" applyFont="1" applyFill="1" applyBorder="1" applyAlignment="1">
      <alignment horizontal="left" vertical="center" wrapText="1"/>
    </xf>
    <xf numFmtId="178" fontId="14" fillId="0" borderId="9" xfId="341" applyNumberFormat="1" applyFont="1" applyBorder="1" applyAlignment="1">
      <alignment vertical="center"/>
      <protection/>
    </xf>
    <xf numFmtId="178" fontId="14" fillId="0" borderId="9" xfId="331" applyNumberFormat="1" applyFont="1" applyBorder="1" applyAlignment="1">
      <alignment vertical="center"/>
      <protection/>
    </xf>
    <xf numFmtId="178" fontId="14" fillId="0" borderId="9" xfId="335" applyNumberFormat="1" applyFont="1" applyFill="1" applyBorder="1" applyAlignment="1">
      <alignment vertical="center"/>
      <protection/>
    </xf>
    <xf numFmtId="178" fontId="14" fillId="0" borderId="9" xfId="331" applyNumberFormat="1" applyFont="1" applyFill="1" applyBorder="1" applyAlignment="1">
      <alignment vertical="center"/>
      <protection/>
    </xf>
    <xf numFmtId="178" fontId="7" fillId="0" borderId="9" xfId="335" applyNumberFormat="1" applyFont="1" applyFill="1" applyBorder="1" applyAlignment="1">
      <alignment vertical="center"/>
      <protection/>
    </xf>
    <xf numFmtId="178" fontId="7" fillId="0" borderId="9" xfId="331" applyNumberFormat="1" applyFont="1" applyFill="1" applyBorder="1" applyAlignment="1">
      <alignment vertical="center"/>
      <protection/>
    </xf>
    <xf numFmtId="178" fontId="7" fillId="0" borderId="9" xfId="335" applyNumberFormat="1" applyFont="1" applyFill="1" applyBorder="1" applyAlignment="1">
      <alignment horizontal="right" vertical="center"/>
      <protection/>
    </xf>
    <xf numFmtId="178" fontId="7" fillId="0" borderId="9" xfId="331" applyNumberFormat="1" applyFont="1" applyBorder="1" applyAlignment="1">
      <alignment vertical="center"/>
      <protection/>
    </xf>
    <xf numFmtId="180" fontId="115" fillId="0" borderId="0" xfId="331" applyNumberFormat="1" applyFont="1" applyFill="1" applyBorder="1" applyAlignment="1">
      <alignment horizontal="center" vertical="center"/>
      <protection/>
    </xf>
    <xf numFmtId="0" fontId="14" fillId="0" borderId="28" xfId="330" applyFont="1" applyBorder="1" applyAlignment="1">
      <alignment horizontal="center" vertical="center"/>
      <protection/>
    </xf>
    <xf numFmtId="0" fontId="14" fillId="0" borderId="29" xfId="330" applyFont="1" applyBorder="1" applyAlignment="1">
      <alignment horizontal="center" vertical="center"/>
      <protection/>
    </xf>
    <xf numFmtId="0" fontId="14" fillId="0" borderId="30" xfId="330" applyFont="1" applyBorder="1" applyAlignment="1">
      <alignment horizontal="center" vertical="center"/>
      <protection/>
    </xf>
    <xf numFmtId="0" fontId="14" fillId="0" borderId="9" xfId="330" applyFont="1" applyBorder="1" applyAlignment="1">
      <alignment horizontal="center" vertical="center" wrapText="1"/>
      <protection/>
    </xf>
    <xf numFmtId="180" fontId="6" fillId="0" borderId="0" xfId="331" applyNumberFormat="1" applyFont="1" applyFill="1" applyBorder="1" applyAlignment="1">
      <alignment horizontal="center" vertical="center"/>
      <protection/>
    </xf>
    <xf numFmtId="183" fontId="4" fillId="0" borderId="31" xfId="350" applyNumberFormat="1" applyFont="1" applyFill="1" applyBorder="1" applyAlignment="1">
      <alignment horizontal="center" vertical="center" wrapText="1"/>
      <protection/>
    </xf>
    <xf numFmtId="183" fontId="4" fillId="0" borderId="16" xfId="350" applyNumberFormat="1" applyFont="1" applyFill="1" applyBorder="1" applyAlignment="1">
      <alignment horizontal="center" vertical="center" wrapText="1"/>
      <protection/>
    </xf>
    <xf numFmtId="0" fontId="116" fillId="0" borderId="9" xfId="341" applyFont="1" applyFill="1" applyBorder="1" applyAlignment="1" applyProtection="1">
      <alignment horizontal="center" vertical="center"/>
      <protection/>
    </xf>
    <xf numFmtId="0" fontId="4" fillId="0" borderId="9" xfId="341" applyFont="1" applyFill="1" applyBorder="1" applyAlignment="1" applyProtection="1">
      <alignment horizontal="center" vertical="center"/>
      <protection/>
    </xf>
    <xf numFmtId="183" fontId="4" fillId="0" borderId="31" xfId="341" applyNumberFormat="1" applyFont="1" applyFill="1" applyBorder="1" applyAlignment="1">
      <alignment horizontal="center" vertical="center" wrapText="1"/>
      <protection/>
    </xf>
    <xf numFmtId="183" fontId="4" fillId="0" borderId="16" xfId="341" applyNumberFormat="1" applyFont="1" applyFill="1" applyBorder="1" applyAlignment="1">
      <alignment horizontal="center" vertical="center" wrapText="1"/>
      <protection/>
    </xf>
    <xf numFmtId="177" fontId="4" fillId="0" borderId="23" xfId="341" applyNumberFormat="1" applyFont="1" applyFill="1" applyBorder="1" applyAlignment="1" applyProtection="1">
      <alignment horizontal="center" vertical="center" wrapText="1"/>
      <protection/>
    </xf>
    <xf numFmtId="177" fontId="4" fillId="0" borderId="5" xfId="341" applyNumberFormat="1" applyFont="1" applyFill="1" applyBorder="1" applyAlignment="1" applyProtection="1">
      <alignment horizontal="center" vertical="center" wrapText="1"/>
      <protection/>
    </xf>
    <xf numFmtId="177" fontId="4" fillId="0" borderId="32" xfId="341" applyNumberFormat="1" applyFont="1" applyFill="1" applyBorder="1" applyAlignment="1" applyProtection="1">
      <alignment horizontal="center" vertical="center" wrapText="1"/>
      <protection/>
    </xf>
    <xf numFmtId="0" fontId="4" fillId="0" borderId="23" xfId="341" applyFont="1" applyFill="1" applyBorder="1" applyAlignment="1" applyProtection="1">
      <alignment horizontal="center" vertical="center" wrapText="1"/>
      <protection/>
    </xf>
    <xf numFmtId="0" fontId="4" fillId="0" borderId="5" xfId="341" applyFont="1" applyFill="1" applyBorder="1" applyAlignment="1" applyProtection="1">
      <alignment horizontal="center" vertical="center" wrapText="1"/>
      <protection/>
    </xf>
    <xf numFmtId="0" fontId="4" fillId="0" borderId="32" xfId="34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left" vertical="center"/>
    </xf>
    <xf numFmtId="180" fontId="0" fillId="0" borderId="0" xfId="0" applyNumberFormat="1" applyFont="1" applyAlignment="1">
      <alignment horizontal="left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0" xfId="0" applyNumberFormat="1" applyFont="1" applyFill="1" applyAlignment="1">
      <alignment horizontal="left"/>
    </xf>
    <xf numFmtId="180" fontId="4" fillId="0" borderId="9" xfId="0" applyNumberFormat="1" applyFont="1" applyFill="1" applyBorder="1" applyAlignment="1">
      <alignment horizontal="center" vertical="center"/>
    </xf>
    <xf numFmtId="180" fontId="4" fillId="0" borderId="9" xfId="350" applyNumberFormat="1" applyFont="1" applyFill="1" applyBorder="1" applyAlignment="1">
      <alignment horizontal="center" vertical="center" wrapText="1"/>
      <protection/>
    </xf>
    <xf numFmtId="0" fontId="120" fillId="0" borderId="9" xfId="0" applyFont="1" applyFill="1" applyBorder="1" applyAlignment="1">
      <alignment horizontal="center" vertical="center" wrapText="1"/>
    </xf>
    <xf numFmtId="0" fontId="120" fillId="0" borderId="33" xfId="0" applyFont="1" applyFill="1" applyBorder="1" applyAlignment="1">
      <alignment horizontal="center" vertical="center" wrapText="1"/>
    </xf>
    <xf numFmtId="0" fontId="120" fillId="0" borderId="34" xfId="0" applyFont="1" applyFill="1" applyBorder="1" applyAlignment="1">
      <alignment horizontal="center" vertical="center" wrapText="1"/>
    </xf>
    <xf numFmtId="0" fontId="120" fillId="0" borderId="35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left" vertical="center" wrapText="1"/>
    </xf>
    <xf numFmtId="0" fontId="109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right" vertical="center" wrapText="1"/>
    </xf>
    <xf numFmtId="0" fontId="119" fillId="0" borderId="9" xfId="0" applyFont="1" applyBorder="1" applyAlignment="1">
      <alignment/>
    </xf>
  </cellXfs>
  <cellStyles count="513">
    <cellStyle name="Normal" xfId="0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部分业务经济资本调整模版" xfId="36"/>
    <cellStyle name="_部分业务经济资本调整模版20081011" xfId="37"/>
    <cellStyle name="_个人购车贷款经济资本计算模板" xfId="38"/>
    <cellStyle name="_工行融资平台统计20100702" xfId="39"/>
    <cellStyle name="_经济资本指标表现暨零售贷款上传数据质量月度分析表" xfId="40"/>
    <cellStyle name="_经济资本指标表现暨零售贷款上传数据质量月度分析表20081015" xfId="41"/>
    <cellStyle name="_弱电系统设备配置报价清单" xfId="42"/>
    <cellStyle name="_远期交易客户汇总" xfId="43"/>
    <cellStyle name="0,0&#13;&#10;NA&#13;&#10;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强调文字颜色 1" xfId="51"/>
    <cellStyle name="20% - 强调文字颜色 1 2" xfId="52"/>
    <cellStyle name="20% - 强调文字颜色 2" xfId="53"/>
    <cellStyle name="20% - 强调文字颜色 2 2" xfId="54"/>
    <cellStyle name="20% - 强调文字颜色 3" xfId="55"/>
    <cellStyle name="20% - 强调文字颜色 3 2" xfId="56"/>
    <cellStyle name="20% - 强调文字颜色 4" xfId="57"/>
    <cellStyle name="20% - 强调文字颜色 4 2" xfId="58"/>
    <cellStyle name="20% - 强调文字颜色 5" xfId="59"/>
    <cellStyle name="20% - 强调文字颜色 5 2" xfId="60"/>
    <cellStyle name="20% - 强调文字颜色 6" xfId="61"/>
    <cellStyle name="20% - 强调文字颜色 6 2" xfId="62"/>
    <cellStyle name="3232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强调文字颜色 1" xfId="70"/>
    <cellStyle name="40% - 强调文字颜色 1 2" xfId="71"/>
    <cellStyle name="40% - 强调文字颜色 2" xfId="72"/>
    <cellStyle name="40% - 强调文字颜色 2 2" xfId="73"/>
    <cellStyle name="40% - 强调文字颜色 3" xfId="74"/>
    <cellStyle name="40% - 强调文字颜色 3 2" xfId="75"/>
    <cellStyle name="40% - 强调文字颜色 4" xfId="76"/>
    <cellStyle name="40% - 强调文字颜色 4 2" xfId="77"/>
    <cellStyle name="40% - 强调文字颜色 5" xfId="78"/>
    <cellStyle name="40% - 强调文字颜色 5 2" xfId="79"/>
    <cellStyle name="40% - 强调文字颜色 6" xfId="80"/>
    <cellStyle name="40% - 强调文字颜色 6 2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强调文字颜色 1" xfId="88"/>
    <cellStyle name="60% - 强调文字颜色 1 2" xfId="89"/>
    <cellStyle name="60% - 强调文字颜色 2" xfId="90"/>
    <cellStyle name="60% - 强调文字颜色 2 2" xfId="91"/>
    <cellStyle name="60% - 强调文字颜色 3" xfId="92"/>
    <cellStyle name="60% - 强调文字颜色 3 2" xfId="93"/>
    <cellStyle name="60% - 强调文字颜色 4" xfId="94"/>
    <cellStyle name="60% - 强调文字颜色 4 2" xfId="95"/>
    <cellStyle name="60% - 强调文字颜色 5" xfId="96"/>
    <cellStyle name="60% - 强调文字颜色 5 2" xfId="97"/>
    <cellStyle name="60% - 强调文字颜色 6" xfId="98"/>
    <cellStyle name="60% - 强调文字颜色 6 2" xfId="99"/>
    <cellStyle name="6mal" xfId="100"/>
    <cellStyle name="Accent1" xfId="101"/>
    <cellStyle name="Accent1 - 20%" xfId="102"/>
    <cellStyle name="Accent1 - 40%" xfId="103"/>
    <cellStyle name="Accent1 - 60%" xfId="104"/>
    <cellStyle name="Accent1_Book1" xfId="105"/>
    <cellStyle name="Accent2" xfId="106"/>
    <cellStyle name="Accent2 - 20%" xfId="107"/>
    <cellStyle name="Accent2 - 40%" xfId="108"/>
    <cellStyle name="Accent2 - 60%" xfId="109"/>
    <cellStyle name="Accent2_Book1" xfId="110"/>
    <cellStyle name="Accent3" xfId="111"/>
    <cellStyle name="Accent3 - 20%" xfId="112"/>
    <cellStyle name="Accent3 - 40%" xfId="113"/>
    <cellStyle name="Accent3 - 60%" xfId="114"/>
    <cellStyle name="Accent3_Book1" xfId="115"/>
    <cellStyle name="Accent4" xfId="116"/>
    <cellStyle name="Accent4 - 20%" xfId="117"/>
    <cellStyle name="Accent4 - 40%" xfId="118"/>
    <cellStyle name="Accent4 - 60%" xfId="119"/>
    <cellStyle name="Accent4_Book1" xfId="120"/>
    <cellStyle name="Accent5" xfId="121"/>
    <cellStyle name="Accent5 - 20%" xfId="122"/>
    <cellStyle name="Accent5 - 40%" xfId="123"/>
    <cellStyle name="Accent5 - 60%" xfId="124"/>
    <cellStyle name="Accent5_Book1" xfId="125"/>
    <cellStyle name="Accent6" xfId="126"/>
    <cellStyle name="Accent6 - 20%" xfId="127"/>
    <cellStyle name="Accent6 - 40%" xfId="128"/>
    <cellStyle name="Accent6 - 60%" xfId="129"/>
    <cellStyle name="Accent6_Book1" xfId="130"/>
    <cellStyle name="args.style" xfId="131"/>
    <cellStyle name="Bad" xfId="132"/>
    <cellStyle name="Black" xfId="133"/>
    <cellStyle name="Border" xfId="134"/>
    <cellStyle name="Calc Currency (0)" xfId="135"/>
    <cellStyle name="Calculation" xfId="136"/>
    <cellStyle name="Check Cell" xfId="137"/>
    <cellStyle name="ColLevel_1" xfId="138"/>
    <cellStyle name="Comma [0]" xfId="139"/>
    <cellStyle name="comma zerodec" xfId="140"/>
    <cellStyle name="Comma_!!!GO" xfId="141"/>
    <cellStyle name="comma-d" xfId="142"/>
    <cellStyle name="Currency [0]" xfId="143"/>
    <cellStyle name="Currency_!!!GO" xfId="144"/>
    <cellStyle name="Currency1" xfId="145"/>
    <cellStyle name="Date" xfId="146"/>
    <cellStyle name="Dezimal [0]_laroux" xfId="147"/>
    <cellStyle name="Dezimal_laroux" xfId="148"/>
    <cellStyle name="Dollar (zero dec)" xfId="149"/>
    <cellStyle name="Explanatory Text" xfId="150"/>
    <cellStyle name="Fixed" xfId="151"/>
    <cellStyle name="Followed Hyperlink_AheadBehind.xls Chart 23" xfId="152"/>
    <cellStyle name="Good" xfId="153"/>
    <cellStyle name="Grey" xfId="154"/>
    <cellStyle name="Header1" xfId="155"/>
    <cellStyle name="Header2" xfId="156"/>
    <cellStyle name="Heading 1" xfId="157"/>
    <cellStyle name="Heading 2" xfId="158"/>
    <cellStyle name="Heading 3" xfId="159"/>
    <cellStyle name="Heading 4" xfId="160"/>
    <cellStyle name="HEADING1" xfId="161"/>
    <cellStyle name="HEADING2" xfId="162"/>
    <cellStyle name="Hyperlink_AheadBehind.xls Chart 23" xfId="163"/>
    <cellStyle name="Input" xfId="164"/>
    <cellStyle name="Input [yellow]" xfId="165"/>
    <cellStyle name="Input Cells" xfId="166"/>
    <cellStyle name="Input_Book1" xfId="167"/>
    <cellStyle name="Linked Cell" xfId="168"/>
    <cellStyle name="Linked Cells" xfId="169"/>
    <cellStyle name="Millares [0]_96 Risk" xfId="170"/>
    <cellStyle name="Millares_96 Risk" xfId="171"/>
    <cellStyle name="Milliers [0]_!!!GO" xfId="172"/>
    <cellStyle name="Milliers_!!!GO" xfId="173"/>
    <cellStyle name="Moneda [0]_96 Risk" xfId="174"/>
    <cellStyle name="Moneda_96 Risk" xfId="175"/>
    <cellStyle name="Mon閠aire [0]_!!!GO" xfId="176"/>
    <cellStyle name="Mon閠aire_!!!GO" xfId="177"/>
    <cellStyle name="Neutral" xfId="178"/>
    <cellStyle name="New Times Roman" xfId="179"/>
    <cellStyle name="no dec" xfId="180"/>
    <cellStyle name="Non défini" xfId="181"/>
    <cellStyle name="Norma,_laroux_4_营业在建 (2)_E21" xfId="182"/>
    <cellStyle name="Normal - Style1" xfId="183"/>
    <cellStyle name="Normal_!!!GO" xfId="184"/>
    <cellStyle name="Note" xfId="185"/>
    <cellStyle name="Output" xfId="186"/>
    <cellStyle name="per.style" xfId="187"/>
    <cellStyle name="Percent [2]" xfId="188"/>
    <cellStyle name="Percent_!!!GO" xfId="189"/>
    <cellStyle name="Pourcentage_pldt" xfId="190"/>
    <cellStyle name="PSChar" xfId="191"/>
    <cellStyle name="PSDate" xfId="192"/>
    <cellStyle name="PSDec" xfId="193"/>
    <cellStyle name="PSHeading" xfId="194"/>
    <cellStyle name="PSInt" xfId="195"/>
    <cellStyle name="PSSpacer" xfId="196"/>
    <cellStyle name="Red" xfId="197"/>
    <cellStyle name="RowLevel_0" xfId="198"/>
    <cellStyle name="s]&#13;&#10;;load=C:\WINDOWS\VERINST.EXE APMAPP.EXE &#13;&#10;run=&#13;&#10;Beep=yes&#13;&#10;NullPort=None&#13;&#10;BorderWidth=3&#13;&#10;CursorBlinkRate=780&#13;&#10;Double" xfId="199"/>
    <cellStyle name="s]&#13;&#10;load=&#13;&#10;run=&#13;&#10;NullPort=None&#13;&#10;device=HP LaserJet 4 Plus,HPPCL5MS,LPT1:&#13;&#10;&#13;&#10;[Desktop]&#13;&#10;Wallpaper=(无)&#13;&#10;TileWallpaper=0&#13;" xfId="200"/>
    <cellStyle name="sstot" xfId="201"/>
    <cellStyle name="Standard_AREAS" xfId="202"/>
    <cellStyle name="Style 1" xfId="203"/>
    <cellStyle name="t" xfId="204"/>
    <cellStyle name="t_HVAC Equipment (3)" xfId="205"/>
    <cellStyle name="Title" xfId="206"/>
    <cellStyle name="Total" xfId="207"/>
    <cellStyle name="Tusental (0)_pldt" xfId="208"/>
    <cellStyle name="Tusental_pldt" xfId="209"/>
    <cellStyle name="Valuta (0)_pldt" xfId="210"/>
    <cellStyle name="Valuta_pldt" xfId="211"/>
    <cellStyle name="Warning Text" xfId="212"/>
    <cellStyle name="Percent" xfId="213"/>
    <cellStyle name="百分比 2" xfId="214"/>
    <cellStyle name="百分比 3" xfId="215"/>
    <cellStyle name="百分比 4" xfId="216"/>
    <cellStyle name="捠壿 [0.00]_Region Orders (2)" xfId="217"/>
    <cellStyle name="捠壿_Region Orders (2)" xfId="218"/>
    <cellStyle name="编号" xfId="219"/>
    <cellStyle name="标题" xfId="220"/>
    <cellStyle name="标题 1" xfId="221"/>
    <cellStyle name="标题 1 2" xfId="222"/>
    <cellStyle name="标题 2" xfId="223"/>
    <cellStyle name="标题 2 2" xfId="224"/>
    <cellStyle name="标题 3" xfId="225"/>
    <cellStyle name="标题 3 2" xfId="226"/>
    <cellStyle name="标题 4" xfId="227"/>
    <cellStyle name="标题 4 2" xfId="228"/>
    <cellStyle name="标题 5" xfId="229"/>
    <cellStyle name="标题1" xfId="230"/>
    <cellStyle name="表标题" xfId="231"/>
    <cellStyle name="部门" xfId="232"/>
    <cellStyle name="差" xfId="233"/>
    <cellStyle name="差 2" xfId="234"/>
    <cellStyle name="差_ 表二" xfId="235"/>
    <cellStyle name="差_~4190974" xfId="236"/>
    <cellStyle name="差_~5676413" xfId="237"/>
    <cellStyle name="差_00省级(打印)" xfId="238"/>
    <cellStyle name="差_00省级(定稿)" xfId="239"/>
    <cellStyle name="差_03昭通" xfId="240"/>
    <cellStyle name="差_0502通海县" xfId="241"/>
    <cellStyle name="差_05玉溪" xfId="242"/>
    <cellStyle name="差_0605石屏县" xfId="243"/>
    <cellStyle name="差_1003牟定县" xfId="244"/>
    <cellStyle name="差_1110洱源县" xfId="245"/>
    <cellStyle name="差_11大理" xfId="246"/>
    <cellStyle name="差_2、土地面积、人口、粮食产量基本情况" xfId="247"/>
    <cellStyle name="差_2006年分析表" xfId="248"/>
    <cellStyle name="差_2006年基础数据" xfId="249"/>
    <cellStyle name="差_2006年全省财力计算表（中央、决算）" xfId="250"/>
    <cellStyle name="差_2006年水利统计指标统计表" xfId="251"/>
    <cellStyle name="差_2006年在职人员情况" xfId="252"/>
    <cellStyle name="差_2007年检察院案件数" xfId="253"/>
    <cellStyle name="差_2007年可用财力" xfId="254"/>
    <cellStyle name="差_2007年人员分部门统计表" xfId="255"/>
    <cellStyle name="差_2007年政法部门业务指标" xfId="256"/>
    <cellStyle name="差_2008年县级公安保障标准落实奖励经费分配测算" xfId="257"/>
    <cellStyle name="差_2008云南省分县市中小学教职工统计表（教育厅提供）" xfId="258"/>
    <cellStyle name="差_2009年一般性转移支付标准工资" xfId="259"/>
    <cellStyle name="差_2009年一般性转移支付标准工资_~4190974" xfId="260"/>
    <cellStyle name="差_2009年一般性转移支付标准工资_~5676413" xfId="261"/>
    <cellStyle name="差_2009年一般性转移支付标准工资_不用软件计算9.1不考虑经费管理评价xl" xfId="262"/>
    <cellStyle name="差_2009年一般性转移支付标准工资_地方配套按人均增幅控制8.30xl" xfId="263"/>
    <cellStyle name="差_2009年一般性转移支付标准工资_地方配套按人均增幅控制8.30一般预算平均增幅、人均可用财力平均增幅两次控制、社会治安系数调整、案件数调整xl" xfId="264"/>
    <cellStyle name="差_2009年一般性转移支付标准工资_地方配套按人均增幅控制8.31（调整结案率后）xl" xfId="265"/>
    <cellStyle name="差_2009年一般性转移支付标准工资_奖励补助测算5.22测试" xfId="266"/>
    <cellStyle name="差_2009年一般性转移支付标准工资_奖励补助测算5.23新" xfId="267"/>
    <cellStyle name="差_2009年一般性转移支付标准工资_奖励补助测算5.24冯铸" xfId="268"/>
    <cellStyle name="差_2009年一般性转移支付标准工资_奖励补助测算7.23" xfId="269"/>
    <cellStyle name="差_2009年一般性转移支付标准工资_奖励补助测算7.25" xfId="270"/>
    <cellStyle name="差_2009年一般性转移支付标准工资_奖励补助测算7.25 (version 1) (version 1)" xfId="271"/>
    <cellStyle name="差_530623_2006年县级财政报表附表" xfId="272"/>
    <cellStyle name="差_530629_2006年县级财政报表附表" xfId="273"/>
    <cellStyle name="差_5334_2006年迪庆县级财政报表附表" xfId="274"/>
    <cellStyle name="差_Book1" xfId="275"/>
    <cellStyle name="差_Book1_1" xfId="276"/>
    <cellStyle name="差_Book1_2" xfId="277"/>
    <cellStyle name="差_Book1_3" xfId="278"/>
    <cellStyle name="差_Book1_县公司" xfId="279"/>
    <cellStyle name="差_Book1_银行账户情况表_2010年12月" xfId="280"/>
    <cellStyle name="差_Book2" xfId="281"/>
    <cellStyle name="差_M01-2(州市补助收入)" xfId="282"/>
    <cellStyle name="差_M03" xfId="283"/>
    <cellStyle name="差_不用软件计算9.1不考虑经费管理评价xl" xfId="284"/>
    <cellStyle name="差_财政供养人员" xfId="285"/>
    <cellStyle name="差_财政支出对上级的依赖程度" xfId="286"/>
    <cellStyle name="差_城建部门" xfId="287"/>
    <cellStyle name="差_地方配套按人均增幅控制8.30xl" xfId="288"/>
    <cellStyle name="差_地方配套按人均增幅控制8.30一般预算平均增幅、人均可用财力平均增幅两次控制、社会治安系数调整、案件数调整xl" xfId="289"/>
    <cellStyle name="差_地方配套按人均增幅控制8.31（调整结案率后）xl" xfId="290"/>
    <cellStyle name="差_第五部分(才淼、饶永宏）" xfId="291"/>
    <cellStyle name="差_第一部分：综合全" xfId="292"/>
    <cellStyle name="差_高中教师人数（教育厅1.6日提供）" xfId="293"/>
    <cellStyle name="差_汇总" xfId="294"/>
    <cellStyle name="差_汇总-县级财政报表附表" xfId="295"/>
    <cellStyle name="差_基础数据分析" xfId="296"/>
    <cellStyle name="差_检验表" xfId="297"/>
    <cellStyle name="差_检验表（调整后）" xfId="298"/>
    <cellStyle name="差_建行" xfId="299"/>
    <cellStyle name="差_奖励补助测算5.22测试" xfId="300"/>
    <cellStyle name="差_奖励补助测算5.23新" xfId="301"/>
    <cellStyle name="差_奖励补助测算5.24冯铸" xfId="302"/>
    <cellStyle name="差_奖励补助测算7.23" xfId="303"/>
    <cellStyle name="差_奖励补助测算7.25" xfId="304"/>
    <cellStyle name="差_奖励补助测算7.25 (version 1) (version 1)" xfId="305"/>
    <cellStyle name="差_教师绩效工资测算表（离退休按各地上报数测算）2009年1月1日" xfId="306"/>
    <cellStyle name="差_教育厅提供义务教育及高中教师人数（2009年1月6日）" xfId="307"/>
    <cellStyle name="差_历年教师人数" xfId="308"/>
    <cellStyle name="差_丽江汇总" xfId="309"/>
    <cellStyle name="差_三季度－表二" xfId="310"/>
    <cellStyle name="差_卫生部门" xfId="311"/>
    <cellStyle name="差_文体广播部门" xfId="312"/>
    <cellStyle name="差_下半年禁毒办案经费分配2544.3万元" xfId="313"/>
    <cellStyle name="差_下半年禁吸戒毒经费1000万元" xfId="314"/>
    <cellStyle name="差_县公司" xfId="315"/>
    <cellStyle name="差_县级公安机关公用经费标准奖励测算方案（定稿）" xfId="316"/>
    <cellStyle name="差_县级基础数据" xfId="317"/>
    <cellStyle name="差_业务工作量指标" xfId="318"/>
    <cellStyle name="差_义务教育阶段教职工人数（教育厅提供最终）" xfId="319"/>
    <cellStyle name="差_银行账户情况表_2010年12月" xfId="320"/>
    <cellStyle name="差_云南农村义务教育统计表" xfId="321"/>
    <cellStyle name="差_云南省2008年中小学教师人数统计表" xfId="322"/>
    <cellStyle name="差_云南省2008年中小学教职工情况（教育厅提供20090101加工整理）" xfId="323"/>
    <cellStyle name="差_云南省2008年转移支付测算——州市本级考核部分及政策性测算" xfId="324"/>
    <cellStyle name="差_云南水利电力有限公司" xfId="325"/>
    <cellStyle name="差_指标四" xfId="326"/>
    <cellStyle name="差_指标五" xfId="327"/>
    <cellStyle name="常规 10" xfId="328"/>
    <cellStyle name="常规 11" xfId="329"/>
    <cellStyle name="常规 2" xfId="330"/>
    <cellStyle name="常规 2 2" xfId="331"/>
    <cellStyle name="常规 2 2 2" xfId="332"/>
    <cellStyle name="常规 2 2_Book1" xfId="333"/>
    <cellStyle name="常规 2 3" xfId="334"/>
    <cellStyle name="常规 2 4" xfId="335"/>
    <cellStyle name="常规 2 5" xfId="336"/>
    <cellStyle name="常规 2 6" xfId="337"/>
    <cellStyle name="常规 2 7" xfId="338"/>
    <cellStyle name="常规 2 8" xfId="339"/>
    <cellStyle name="常规 2_02-2008决算报表格式" xfId="340"/>
    <cellStyle name="常规 3" xfId="341"/>
    <cellStyle name="常规 4" xfId="342"/>
    <cellStyle name="常规 4 2" xfId="343"/>
    <cellStyle name="常规 4_Book1" xfId="344"/>
    <cellStyle name="常规 5" xfId="345"/>
    <cellStyle name="常规 6" xfId="346"/>
    <cellStyle name="常规 7" xfId="347"/>
    <cellStyle name="常规 8" xfId="348"/>
    <cellStyle name="常规 9" xfId="349"/>
    <cellStyle name="常规_2010年度油补测算分配方案表" xfId="350"/>
    <cellStyle name="常规_西湖区" xfId="351"/>
    <cellStyle name="超链接 2" xfId="352"/>
    <cellStyle name="分级显示行_1_13区汇总" xfId="353"/>
    <cellStyle name="分级显示列_1_Book1" xfId="354"/>
    <cellStyle name="归盒啦_95" xfId="355"/>
    <cellStyle name="好" xfId="356"/>
    <cellStyle name="好 2" xfId="357"/>
    <cellStyle name="好_ 表二" xfId="358"/>
    <cellStyle name="好_~4190974" xfId="359"/>
    <cellStyle name="好_~5676413" xfId="360"/>
    <cellStyle name="好_00省级(打印)" xfId="361"/>
    <cellStyle name="好_00省级(定稿)" xfId="362"/>
    <cellStyle name="好_03昭通" xfId="363"/>
    <cellStyle name="好_0502通海县" xfId="364"/>
    <cellStyle name="好_05玉溪" xfId="365"/>
    <cellStyle name="好_0605石屏县" xfId="366"/>
    <cellStyle name="好_1003牟定县" xfId="367"/>
    <cellStyle name="好_1110洱源县" xfId="368"/>
    <cellStyle name="好_11大理" xfId="369"/>
    <cellStyle name="好_2、土地面积、人口、粮食产量基本情况" xfId="370"/>
    <cellStyle name="好_2006年分析表" xfId="371"/>
    <cellStyle name="好_2006年基础数据" xfId="372"/>
    <cellStyle name="好_2006年全省财力计算表（中央、决算）" xfId="373"/>
    <cellStyle name="好_2006年水利统计指标统计表" xfId="374"/>
    <cellStyle name="好_2006年在职人员情况" xfId="375"/>
    <cellStyle name="好_2007年检察院案件数" xfId="376"/>
    <cellStyle name="好_2007年可用财力" xfId="377"/>
    <cellStyle name="好_2007年人员分部门统计表" xfId="378"/>
    <cellStyle name="好_2007年政法部门业务指标" xfId="379"/>
    <cellStyle name="好_2008年县级公安保障标准落实奖励经费分配测算" xfId="380"/>
    <cellStyle name="好_2008云南省分县市中小学教职工统计表（教育厅提供）" xfId="381"/>
    <cellStyle name="好_2009年一般性转移支付标准工资" xfId="382"/>
    <cellStyle name="好_2009年一般性转移支付标准工资_~4190974" xfId="383"/>
    <cellStyle name="好_2009年一般性转移支付标准工资_~5676413" xfId="384"/>
    <cellStyle name="好_2009年一般性转移支付标准工资_不用软件计算9.1不考虑经费管理评价xl" xfId="385"/>
    <cellStyle name="好_2009年一般性转移支付标准工资_地方配套按人均增幅控制8.30xl" xfId="386"/>
    <cellStyle name="好_2009年一般性转移支付标准工资_地方配套按人均增幅控制8.30一般预算平均增幅、人均可用财力平均增幅两次控制、社会治安系数调整、案件数调整xl" xfId="387"/>
    <cellStyle name="好_2009年一般性转移支付标准工资_地方配套按人均增幅控制8.31（调整结案率后）xl" xfId="388"/>
    <cellStyle name="好_2009年一般性转移支付标准工资_奖励补助测算5.22测试" xfId="389"/>
    <cellStyle name="好_2009年一般性转移支付标准工资_奖励补助测算5.23新" xfId="390"/>
    <cellStyle name="好_2009年一般性转移支付标准工资_奖励补助测算5.24冯铸" xfId="391"/>
    <cellStyle name="好_2009年一般性转移支付标准工资_奖励补助测算7.23" xfId="392"/>
    <cellStyle name="好_2009年一般性转移支付标准工资_奖励补助测算7.25" xfId="393"/>
    <cellStyle name="好_2009年一般性转移支付标准工资_奖励补助测算7.25 (version 1) (version 1)" xfId="394"/>
    <cellStyle name="好_530623_2006年县级财政报表附表" xfId="395"/>
    <cellStyle name="好_530629_2006年县级财政报表附表" xfId="396"/>
    <cellStyle name="好_5334_2006年迪庆县级财政报表附表" xfId="397"/>
    <cellStyle name="好_Book1" xfId="398"/>
    <cellStyle name="好_Book1_1" xfId="399"/>
    <cellStyle name="好_Book1_2" xfId="400"/>
    <cellStyle name="好_Book1_3" xfId="401"/>
    <cellStyle name="好_Book1_县公司" xfId="402"/>
    <cellStyle name="好_Book1_银行账户情况表_2010年12月" xfId="403"/>
    <cellStyle name="好_Book2" xfId="404"/>
    <cellStyle name="好_M01-2(州市补助收入)" xfId="405"/>
    <cellStyle name="好_M03" xfId="406"/>
    <cellStyle name="好_不用软件计算9.1不考虑经费管理评价xl" xfId="407"/>
    <cellStyle name="好_财政供养人员" xfId="408"/>
    <cellStyle name="好_财政支出对上级的依赖程度" xfId="409"/>
    <cellStyle name="好_城建部门" xfId="410"/>
    <cellStyle name="好_地方配套按人均增幅控制8.30xl" xfId="411"/>
    <cellStyle name="好_地方配套按人均增幅控制8.30一般预算平均增幅、人均可用财力平均增幅两次控制、社会治安系数调整、案件数调整xl" xfId="412"/>
    <cellStyle name="好_地方配套按人均增幅控制8.31（调整结案率后）xl" xfId="413"/>
    <cellStyle name="好_第五部分(才淼、饶永宏）" xfId="414"/>
    <cellStyle name="好_第一部分：综合全" xfId="415"/>
    <cellStyle name="好_高中教师人数（教育厅1.6日提供）" xfId="416"/>
    <cellStyle name="好_汇总" xfId="417"/>
    <cellStyle name="好_汇总-县级财政报表附表" xfId="418"/>
    <cellStyle name="好_基础数据分析" xfId="419"/>
    <cellStyle name="好_检验表" xfId="420"/>
    <cellStyle name="好_检验表（调整后）" xfId="421"/>
    <cellStyle name="好_建行" xfId="422"/>
    <cellStyle name="好_奖励补助测算5.22测试" xfId="423"/>
    <cellStyle name="好_奖励补助测算5.23新" xfId="424"/>
    <cellStyle name="好_奖励补助测算5.24冯铸" xfId="425"/>
    <cellStyle name="好_奖励补助测算7.23" xfId="426"/>
    <cellStyle name="好_奖励补助测算7.25" xfId="427"/>
    <cellStyle name="好_奖励补助测算7.25 (version 1) (version 1)" xfId="428"/>
    <cellStyle name="好_教师绩效工资测算表（离退休按各地上报数测算）2009年1月1日" xfId="429"/>
    <cellStyle name="好_教育厅提供义务教育及高中教师人数（2009年1月6日）" xfId="430"/>
    <cellStyle name="好_历年教师人数" xfId="431"/>
    <cellStyle name="好_丽江汇总" xfId="432"/>
    <cellStyle name="好_三季度－表二" xfId="433"/>
    <cellStyle name="好_卫生部门" xfId="434"/>
    <cellStyle name="好_文体广播部门" xfId="435"/>
    <cellStyle name="好_下半年禁毒办案经费分配2544.3万元" xfId="436"/>
    <cellStyle name="好_下半年禁吸戒毒经费1000万元" xfId="437"/>
    <cellStyle name="好_县公司" xfId="438"/>
    <cellStyle name="好_县级公安机关公用经费标准奖励测算方案（定稿）" xfId="439"/>
    <cellStyle name="好_县级基础数据" xfId="440"/>
    <cellStyle name="好_业务工作量指标" xfId="441"/>
    <cellStyle name="好_义务教育阶段教职工人数（教育厅提供最终）" xfId="442"/>
    <cellStyle name="好_银行账户情况表_2010年12月" xfId="443"/>
    <cellStyle name="好_云南农村义务教育统计表" xfId="444"/>
    <cellStyle name="好_云南省2008年中小学教师人数统计表" xfId="445"/>
    <cellStyle name="好_云南省2008年中小学教职工情况（教育厅提供20090101加工整理）" xfId="446"/>
    <cellStyle name="好_云南省2008年转移支付测算——州市本级考核部分及政策性测算" xfId="447"/>
    <cellStyle name="好_云南水利电力有限公司" xfId="448"/>
    <cellStyle name="好_指标四" xfId="449"/>
    <cellStyle name="好_指标五" xfId="450"/>
    <cellStyle name="后继超链接" xfId="451"/>
    <cellStyle name="汇总" xfId="452"/>
    <cellStyle name="汇总 2" xfId="453"/>
    <cellStyle name="Currency" xfId="454"/>
    <cellStyle name="货币 2" xfId="455"/>
    <cellStyle name="货币 2 2" xfId="456"/>
    <cellStyle name="Currency [0]" xfId="457"/>
    <cellStyle name="貨幣 [0]_SGV" xfId="458"/>
    <cellStyle name="貨幣_SGV" xfId="459"/>
    <cellStyle name="计算" xfId="460"/>
    <cellStyle name="计算 2" xfId="461"/>
    <cellStyle name="检查单元格" xfId="462"/>
    <cellStyle name="检查单元格 2" xfId="463"/>
    <cellStyle name="解释性文本" xfId="464"/>
    <cellStyle name="解释性文本 2" xfId="465"/>
    <cellStyle name="借出原因" xfId="466"/>
    <cellStyle name="警告文本" xfId="467"/>
    <cellStyle name="警告文本 2" xfId="468"/>
    <cellStyle name="链接单元格" xfId="469"/>
    <cellStyle name="链接单元格 2" xfId="470"/>
    <cellStyle name="霓付 [0]_ +Foil &amp; -FOIL &amp; PAPER" xfId="471"/>
    <cellStyle name="霓付_ +Foil &amp; -FOIL &amp; PAPER" xfId="472"/>
    <cellStyle name="烹拳 [0]_ +Foil &amp; -FOIL &amp; PAPER" xfId="473"/>
    <cellStyle name="烹拳_ +Foil &amp; -FOIL &amp; PAPER" xfId="474"/>
    <cellStyle name="普通_ 白土" xfId="475"/>
    <cellStyle name="千分位[0]_ 白土" xfId="476"/>
    <cellStyle name="千分位_ 白土" xfId="477"/>
    <cellStyle name="千位[0]_ 方正PC" xfId="478"/>
    <cellStyle name="千位_ 方正PC" xfId="479"/>
    <cellStyle name="Comma" xfId="480"/>
    <cellStyle name="千位分隔 2" xfId="481"/>
    <cellStyle name="千位分隔 3" xfId="482"/>
    <cellStyle name="Comma [0]" xfId="483"/>
    <cellStyle name="千位分隔[0] 2" xfId="484"/>
    <cellStyle name="钎霖_4岿角利" xfId="485"/>
    <cellStyle name="强调 1" xfId="486"/>
    <cellStyle name="强调 2" xfId="487"/>
    <cellStyle name="强调 3" xfId="488"/>
    <cellStyle name="强调文字颜色 1" xfId="489"/>
    <cellStyle name="强调文字颜色 1 2" xfId="490"/>
    <cellStyle name="强调文字颜色 2" xfId="491"/>
    <cellStyle name="强调文字颜色 2 2" xfId="492"/>
    <cellStyle name="强调文字颜色 3" xfId="493"/>
    <cellStyle name="强调文字颜色 3 2" xfId="494"/>
    <cellStyle name="强调文字颜色 4" xfId="495"/>
    <cellStyle name="强调文字颜色 4 2" xfId="496"/>
    <cellStyle name="强调文字颜色 5" xfId="497"/>
    <cellStyle name="强调文字颜色 5 2" xfId="498"/>
    <cellStyle name="强调文字颜色 6" xfId="499"/>
    <cellStyle name="强调文字颜色 6 2" xfId="500"/>
    <cellStyle name="日期" xfId="501"/>
    <cellStyle name="商品名称" xfId="502"/>
    <cellStyle name="适中" xfId="503"/>
    <cellStyle name="适中 2" xfId="504"/>
    <cellStyle name="输出" xfId="505"/>
    <cellStyle name="输出 2" xfId="506"/>
    <cellStyle name="输入" xfId="507"/>
    <cellStyle name="输入 2" xfId="508"/>
    <cellStyle name="数量" xfId="509"/>
    <cellStyle name="数字" xfId="510"/>
    <cellStyle name="㼿㼿㼿㼿㼿㼿" xfId="511"/>
    <cellStyle name="㼿㼿㼿㼿㼿㼿㼿㼿㼿㼿㼿?" xfId="512"/>
    <cellStyle name="未定义" xfId="513"/>
    <cellStyle name="小数" xfId="514"/>
    <cellStyle name="样式 1" xfId="515"/>
    <cellStyle name="一般_SGV" xfId="516"/>
    <cellStyle name="昗弨_Pacific Region P&amp;L" xfId="517"/>
    <cellStyle name="寘嬫愗傝 [0.00]_Region Orders (2)" xfId="518"/>
    <cellStyle name="寘嬫愗傝_Region Orders (2)" xfId="519"/>
    <cellStyle name="注释" xfId="520"/>
    <cellStyle name="注释 2" xfId="521"/>
    <cellStyle name="콤마 [0]_BOILER-CO1" xfId="522"/>
    <cellStyle name="콤마_BOILER-CO1" xfId="523"/>
    <cellStyle name="통화 [0]_BOILER-CO1" xfId="524"/>
    <cellStyle name="통화_BOILER-CO1" xfId="525"/>
    <cellStyle name="표준_0N-HANDLING " xfId="5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7.75390625" style="98" customWidth="1"/>
    <col min="2" max="2" width="13.375" style="98" customWidth="1"/>
    <col min="3" max="3" width="19.875" style="98" customWidth="1"/>
    <col min="4" max="4" width="17.25390625" style="100" customWidth="1"/>
    <col min="5" max="5" width="18.125" style="100" customWidth="1"/>
    <col min="6" max="16384" width="9.00390625" style="98" customWidth="1"/>
  </cols>
  <sheetData>
    <row r="1" spans="1:5" s="96" customFormat="1" ht="15" customHeight="1">
      <c r="A1" s="95" t="s">
        <v>111</v>
      </c>
      <c r="B1" s="95"/>
      <c r="C1" s="95"/>
      <c r="D1" s="95"/>
      <c r="E1" s="95"/>
    </row>
    <row r="2" spans="1:5" s="96" customFormat="1" ht="24" customHeight="1">
      <c r="A2" s="202" t="s">
        <v>387</v>
      </c>
      <c r="B2" s="202"/>
      <c r="C2" s="202"/>
      <c r="D2" s="202"/>
      <c r="E2" s="202"/>
    </row>
    <row r="3" spans="1:5" s="96" customFormat="1" ht="18" customHeight="1">
      <c r="A3" s="97"/>
      <c r="B3" s="97"/>
      <c r="C3" s="97"/>
      <c r="D3" s="97"/>
      <c r="E3" s="101" t="s">
        <v>131</v>
      </c>
    </row>
    <row r="4" spans="1:5" ht="30" customHeight="1">
      <c r="A4" s="36" t="s">
        <v>94</v>
      </c>
      <c r="B4" s="36" t="s">
        <v>114</v>
      </c>
      <c r="C4" s="36" t="s">
        <v>132</v>
      </c>
      <c r="D4" s="45" t="s">
        <v>112</v>
      </c>
      <c r="E4" s="45" t="s">
        <v>113</v>
      </c>
    </row>
    <row r="5" spans="1:5" s="99" customFormat="1" ht="15" customHeight="1">
      <c r="A5" s="35"/>
      <c r="B5" s="35"/>
      <c r="C5" s="36" t="s">
        <v>129</v>
      </c>
      <c r="D5" s="194">
        <f>D6+D10+D17+D22+D31+D42+D50+D59+D63+D69+D80+D91+D97+D111+D112</f>
        <v>95408.5</v>
      </c>
      <c r="E5" s="195"/>
    </row>
    <row r="6" spans="1:5" s="99" customFormat="1" ht="15" customHeight="1">
      <c r="A6" s="35"/>
      <c r="B6" s="203" t="s">
        <v>115</v>
      </c>
      <c r="C6" s="185" t="s">
        <v>127</v>
      </c>
      <c r="D6" s="196">
        <f>SUM(D7:D9)</f>
        <v>12209.220000000001</v>
      </c>
      <c r="E6" s="197"/>
    </row>
    <row r="7" spans="1:5" ht="15" customHeight="1">
      <c r="A7" s="40">
        <v>1</v>
      </c>
      <c r="B7" s="204"/>
      <c r="C7" s="186" t="s">
        <v>1</v>
      </c>
      <c r="D7" s="198">
        <f>'2.农村道路客运油补'!H7+'3.农村水路客运油补'!N8+'4.出租车油补'!J7+'5.渔业油补'!M10</f>
        <v>10404.760000000002</v>
      </c>
      <c r="E7" s="199"/>
    </row>
    <row r="8" spans="1:5" ht="15" customHeight="1">
      <c r="A8" s="41">
        <v>2</v>
      </c>
      <c r="B8" s="204"/>
      <c r="C8" s="186" t="s">
        <v>0</v>
      </c>
      <c r="D8" s="198">
        <f>'2.农村道路客运油补'!H8+'3.农村水路客运油补'!N9+'4.出租车油补'!J8+'5.渔业油补'!M20</f>
        <v>880.98</v>
      </c>
      <c r="E8" s="199"/>
    </row>
    <row r="9" spans="1:5" ht="15" customHeight="1">
      <c r="A9" s="40">
        <v>3</v>
      </c>
      <c r="B9" s="205"/>
      <c r="C9" s="186" t="s">
        <v>99</v>
      </c>
      <c r="D9" s="198">
        <f>'2.农村道路客运油补'!H9+'3.农村水路客运油补'!N10+'4.出租车油补'!J9+'5.渔业油补'!M21</f>
        <v>923.48</v>
      </c>
      <c r="E9" s="199"/>
    </row>
    <row r="10" spans="1:5" s="99" customFormat="1" ht="15" customHeight="1">
      <c r="A10" s="35"/>
      <c r="B10" s="203" t="s">
        <v>116</v>
      </c>
      <c r="C10" s="185" t="s">
        <v>127</v>
      </c>
      <c r="D10" s="195">
        <f>SUM(D11:D16)</f>
        <v>6061.3</v>
      </c>
      <c r="E10" s="197"/>
    </row>
    <row r="11" spans="1:5" ht="15" customHeight="1">
      <c r="A11" s="40">
        <v>4</v>
      </c>
      <c r="B11" s="204"/>
      <c r="C11" s="186" t="s">
        <v>1</v>
      </c>
      <c r="D11" s="198">
        <f>'2.农村道路客运油补'!H11+'3.农村水路客运油补'!N12+'4.出租车油补'!J11+'5.渔业油补'!M23</f>
        <v>3132.04</v>
      </c>
      <c r="E11" s="199"/>
    </row>
    <row r="12" spans="1:5" ht="15" customHeight="1">
      <c r="A12" s="40">
        <v>5</v>
      </c>
      <c r="B12" s="204"/>
      <c r="C12" s="186" t="s">
        <v>80</v>
      </c>
      <c r="D12" s="198">
        <f>'2.农村道路客运油补'!H12+'3.农村水路客运油补'!N13+'4.出租车油补'!J12+'5.渔业油补'!M30</f>
        <v>767.36</v>
      </c>
      <c r="E12" s="199"/>
    </row>
    <row r="13" spans="1:5" ht="15" customHeight="1">
      <c r="A13" s="40">
        <v>6</v>
      </c>
      <c r="B13" s="204"/>
      <c r="C13" s="186" t="s">
        <v>2</v>
      </c>
      <c r="D13" s="198">
        <f>'2.农村道路客运油补'!H13+'3.农村水路客运油补'!N14+'4.出租车油补'!J13+'5.渔业油补'!M31</f>
        <v>947.9</v>
      </c>
      <c r="E13" s="199"/>
    </row>
    <row r="14" spans="1:5" ht="15" customHeight="1">
      <c r="A14" s="40">
        <v>7</v>
      </c>
      <c r="B14" s="204"/>
      <c r="C14" s="186" t="s">
        <v>3</v>
      </c>
      <c r="D14" s="198">
        <f>'2.农村道路客运油补'!H14+'3.农村水路客运油补'!N15+'4.出租车油补'!J14+'5.渔业油补'!M32</f>
        <v>568.96</v>
      </c>
      <c r="E14" s="199"/>
    </row>
    <row r="15" spans="1:5" ht="15" customHeight="1">
      <c r="A15" s="40">
        <v>8</v>
      </c>
      <c r="B15" s="204"/>
      <c r="C15" s="186" t="s">
        <v>4</v>
      </c>
      <c r="D15" s="198">
        <f>'2.农村道路客运油补'!H15+'3.农村水路客运油补'!N16+'4.出租车油补'!J15+'5.渔业油补'!M33</f>
        <v>517.98</v>
      </c>
      <c r="E15" s="199"/>
    </row>
    <row r="16" spans="1:5" ht="15" customHeight="1">
      <c r="A16" s="40">
        <v>10</v>
      </c>
      <c r="B16" s="205"/>
      <c r="C16" s="186" t="s">
        <v>5</v>
      </c>
      <c r="D16" s="198">
        <f>'2.农村道路客运油补'!H16+'3.农村水路客运油补'!N17+'4.出租车油补'!J16+'5.渔业油补'!M34</f>
        <v>127.06</v>
      </c>
      <c r="E16" s="199"/>
    </row>
    <row r="17" spans="1:5" s="99" customFormat="1" ht="15" customHeight="1">
      <c r="A17" s="35"/>
      <c r="B17" s="203" t="s">
        <v>117</v>
      </c>
      <c r="C17" s="185" t="s">
        <v>127</v>
      </c>
      <c r="D17" s="195">
        <f>SUM(D18:D21)</f>
        <v>2674.7799999999997</v>
      </c>
      <c r="E17" s="197"/>
    </row>
    <row r="18" spans="1:5" ht="15" customHeight="1">
      <c r="A18" s="40">
        <v>11</v>
      </c>
      <c r="B18" s="204"/>
      <c r="C18" s="186" t="s">
        <v>1</v>
      </c>
      <c r="D18" s="198">
        <f>'2.农村道路客运油补'!H18+'3.农村水路客运油补'!N19+'4.出租车油补'!J18+'5.渔业油补'!M36</f>
        <v>1063.22</v>
      </c>
      <c r="E18" s="199"/>
    </row>
    <row r="19" spans="1:5" ht="15" customHeight="1">
      <c r="A19" s="40">
        <v>12</v>
      </c>
      <c r="B19" s="204"/>
      <c r="C19" s="186" t="s">
        <v>6</v>
      </c>
      <c r="D19" s="198">
        <f>'2.农村道路客运油补'!H19+'3.农村水路客运油补'!N20+'4.出租车油补'!J19+'5.渔业油补'!M41</f>
        <v>894.42</v>
      </c>
      <c r="E19" s="199"/>
    </row>
    <row r="20" spans="1:5" ht="15" customHeight="1">
      <c r="A20" s="40">
        <v>13</v>
      </c>
      <c r="B20" s="204"/>
      <c r="C20" s="186" t="s">
        <v>7</v>
      </c>
      <c r="D20" s="198">
        <f>'2.农村道路客运油补'!H20+'3.农村水路客运油补'!N21+'4.出租车油补'!J20+'5.渔业油补'!M42</f>
        <v>605.14</v>
      </c>
      <c r="E20" s="199"/>
    </row>
    <row r="21" spans="1:5" ht="15" customHeight="1">
      <c r="A21" s="40">
        <v>14</v>
      </c>
      <c r="B21" s="205"/>
      <c r="C21" s="186" t="s">
        <v>8</v>
      </c>
      <c r="D21" s="198">
        <f>'2.农村道路客运油补'!H21+'3.农村水路客运油补'!N22+'4.出租车油补'!J21+'5.渔业油补'!M43</f>
        <v>112</v>
      </c>
      <c r="E21" s="199"/>
    </row>
    <row r="22" spans="1:5" s="99" customFormat="1" ht="15" customHeight="1">
      <c r="A22" s="35"/>
      <c r="B22" s="203" t="s">
        <v>93</v>
      </c>
      <c r="C22" s="185" t="s">
        <v>127</v>
      </c>
      <c r="D22" s="195">
        <f>SUM(D23:D30)</f>
        <v>7052.999999999998</v>
      </c>
      <c r="E22" s="197"/>
    </row>
    <row r="23" spans="1:5" ht="15" customHeight="1">
      <c r="A23" s="40">
        <v>15</v>
      </c>
      <c r="B23" s="204"/>
      <c r="C23" s="186" t="s">
        <v>1</v>
      </c>
      <c r="D23" s="200">
        <f>'2.农村道路客运油补'!H23+'3.农村水路客运油补'!N24+'4.出租车油补'!J23+'5.渔业油补'!M45</f>
        <v>1847.6399999999999</v>
      </c>
      <c r="E23" s="199"/>
    </row>
    <row r="24" spans="1:5" ht="15" customHeight="1">
      <c r="A24" s="40">
        <v>16</v>
      </c>
      <c r="B24" s="204"/>
      <c r="C24" s="186" t="s">
        <v>9</v>
      </c>
      <c r="D24" s="198">
        <f>'2.农村道路客运油补'!H24+'3.农村水路客运油补'!N25+'4.出租车油补'!J24+'5.渔业油补'!M53</f>
        <v>616.64</v>
      </c>
      <c r="E24" s="199"/>
    </row>
    <row r="25" spans="1:5" ht="15" customHeight="1">
      <c r="A25" s="40">
        <v>17</v>
      </c>
      <c r="B25" s="204"/>
      <c r="C25" s="186" t="s">
        <v>10</v>
      </c>
      <c r="D25" s="198">
        <f>'2.农村道路客运油补'!H25+'3.农村水路客运油补'!N26+'4.出租车油补'!J25+'5.渔业油补'!M54</f>
        <v>813.5</v>
      </c>
      <c r="E25" s="199"/>
    </row>
    <row r="26" spans="1:5" ht="15" customHeight="1">
      <c r="A26" s="40">
        <v>18</v>
      </c>
      <c r="B26" s="204"/>
      <c r="C26" s="186" t="s">
        <v>11</v>
      </c>
      <c r="D26" s="198">
        <f>'2.农村道路客运油补'!H26+'3.农村水路客运油补'!N27+'4.出租车油补'!J26+'5.渔业油补'!M55</f>
        <v>303</v>
      </c>
      <c r="E26" s="199"/>
    </row>
    <row r="27" spans="1:5" ht="15" customHeight="1">
      <c r="A27" s="40">
        <v>19</v>
      </c>
      <c r="B27" s="204"/>
      <c r="C27" s="186" t="s">
        <v>12</v>
      </c>
      <c r="D27" s="198">
        <f>'2.农村道路客运油补'!H27+'3.农村水路客运油补'!N28+'4.出租车油补'!J27+'5.渔业油补'!M56</f>
        <v>618.4</v>
      </c>
      <c r="E27" s="199"/>
    </row>
    <row r="28" spans="1:5" ht="15" customHeight="1">
      <c r="A28" s="40">
        <v>20</v>
      </c>
      <c r="B28" s="204"/>
      <c r="C28" s="186" t="s">
        <v>13</v>
      </c>
      <c r="D28" s="198">
        <f>'2.农村道路客运油补'!H28+'3.农村水路客运油补'!N29+'4.出租车油补'!J28+'5.渔业油补'!M57</f>
        <v>657.4</v>
      </c>
      <c r="E28" s="199"/>
    </row>
    <row r="29" spans="1:5" ht="15" customHeight="1">
      <c r="A29" s="40">
        <v>21</v>
      </c>
      <c r="B29" s="204"/>
      <c r="C29" s="186" t="s">
        <v>14</v>
      </c>
      <c r="D29" s="198">
        <f>'2.农村道路客运油补'!H29+'3.农村水路客运油补'!N30+'4.出租车油补'!J29+'5.渔业油补'!M58</f>
        <v>837.02</v>
      </c>
      <c r="E29" s="199"/>
    </row>
    <row r="30" spans="1:5" ht="15" customHeight="1">
      <c r="A30" s="40">
        <v>22</v>
      </c>
      <c r="B30" s="205"/>
      <c r="C30" s="186" t="s">
        <v>15</v>
      </c>
      <c r="D30" s="198">
        <f>'2.农村道路客运油补'!H30+'3.农村水路客运油补'!N31+'4.出租车油补'!J30+'5.渔业油补'!M59</f>
        <v>1359.4</v>
      </c>
      <c r="E30" s="199"/>
    </row>
    <row r="31" spans="1:5" s="99" customFormat="1" ht="15" customHeight="1">
      <c r="A31" s="35"/>
      <c r="B31" s="203" t="s">
        <v>118</v>
      </c>
      <c r="C31" s="185" t="s">
        <v>127</v>
      </c>
      <c r="D31" s="195">
        <f>SUM(D32:D41)</f>
        <v>9140.94</v>
      </c>
      <c r="E31" s="197"/>
    </row>
    <row r="32" spans="1:5" ht="15" customHeight="1">
      <c r="A32" s="40">
        <v>23</v>
      </c>
      <c r="B32" s="204"/>
      <c r="C32" s="186" t="s">
        <v>1</v>
      </c>
      <c r="D32" s="198">
        <f>'2.农村道路客运油补'!H32+'3.农村水路客运油补'!N33+'4.出租车油补'!J32+'5.渔业油补'!M61</f>
        <v>1728.74</v>
      </c>
      <c r="E32" s="199"/>
    </row>
    <row r="33" spans="1:5" ht="15" customHeight="1">
      <c r="A33" s="40">
        <v>24</v>
      </c>
      <c r="B33" s="204"/>
      <c r="C33" s="186" t="s">
        <v>16</v>
      </c>
      <c r="D33" s="198">
        <f>'2.农村道路客运油补'!H33+'3.农村水路客运油补'!N34+'4.出租车油补'!J33+'5.渔业油补'!M67</f>
        <v>960.24</v>
      </c>
      <c r="E33" s="199"/>
    </row>
    <row r="34" spans="1:5" ht="15" customHeight="1">
      <c r="A34" s="40">
        <v>25</v>
      </c>
      <c r="B34" s="204"/>
      <c r="C34" s="186" t="s">
        <v>17</v>
      </c>
      <c r="D34" s="198">
        <f>'2.农村道路客运油补'!H34+'3.农村水路客运油补'!N35+'4.出租车油补'!J34+'5.渔业油补'!M68</f>
        <v>761.7</v>
      </c>
      <c r="E34" s="199"/>
    </row>
    <row r="35" spans="1:5" ht="15" customHeight="1">
      <c r="A35" s="40">
        <v>26</v>
      </c>
      <c r="B35" s="204"/>
      <c r="C35" s="186" t="s">
        <v>18</v>
      </c>
      <c r="D35" s="198">
        <f>'2.农村道路客运油补'!H35+'3.农村水路客运油补'!N36+'4.出租车油补'!J35+'5.渔业油补'!M69</f>
        <v>1104.42</v>
      </c>
      <c r="E35" s="199"/>
    </row>
    <row r="36" spans="1:5" ht="15" customHeight="1">
      <c r="A36" s="40">
        <v>27</v>
      </c>
      <c r="B36" s="204"/>
      <c r="C36" s="186" t="s">
        <v>19</v>
      </c>
      <c r="D36" s="198">
        <f>'2.农村道路客运油补'!H36+'3.农村水路客运油补'!N37+'4.出租车油补'!J36+'5.渔业油补'!M70</f>
        <v>891.54</v>
      </c>
      <c r="E36" s="199"/>
    </row>
    <row r="37" spans="1:5" ht="15" customHeight="1">
      <c r="A37" s="40">
        <v>28</v>
      </c>
      <c r="B37" s="204"/>
      <c r="C37" s="186" t="s">
        <v>20</v>
      </c>
      <c r="D37" s="198">
        <f>'2.农村道路客运油补'!H37+'3.农村水路客运油补'!N38+'4.出租车油补'!J37+'5.渔业油补'!M71</f>
        <v>1302.26</v>
      </c>
      <c r="E37" s="199"/>
    </row>
    <row r="38" spans="1:5" ht="15" customHeight="1">
      <c r="A38" s="40">
        <v>29</v>
      </c>
      <c r="B38" s="204"/>
      <c r="C38" s="186" t="s">
        <v>21</v>
      </c>
      <c r="D38" s="198">
        <f>'2.农村道路客运油补'!H38+'3.农村水路客运油补'!N39+'4.出租车油补'!J38+'5.渔业油补'!M72</f>
        <v>586.2</v>
      </c>
      <c r="E38" s="199"/>
    </row>
    <row r="39" spans="1:5" ht="15" customHeight="1">
      <c r="A39" s="40">
        <v>30</v>
      </c>
      <c r="B39" s="204"/>
      <c r="C39" s="186" t="s">
        <v>22</v>
      </c>
      <c r="D39" s="198">
        <f>'2.农村道路客运油补'!H39+'3.农村水路客运油补'!N40+'4.出租车油补'!J39+'5.渔业油补'!M73</f>
        <v>1084.96</v>
      </c>
      <c r="E39" s="199"/>
    </row>
    <row r="40" spans="1:5" ht="15" customHeight="1">
      <c r="A40" s="40">
        <v>31</v>
      </c>
      <c r="B40" s="204"/>
      <c r="C40" s="186" t="s">
        <v>137</v>
      </c>
      <c r="D40" s="198">
        <f>'2.农村道路客运油补'!H40+'3.农村水路客运油补'!N41+'4.出租车油补'!J40+'5.渔业油补'!M74</f>
        <v>301.8</v>
      </c>
      <c r="E40" s="199"/>
    </row>
    <row r="41" spans="1:5" ht="15" customHeight="1">
      <c r="A41" s="40">
        <v>32</v>
      </c>
      <c r="B41" s="205"/>
      <c r="C41" s="186" t="s">
        <v>24</v>
      </c>
      <c r="D41" s="198">
        <f>'2.农村道路客运油补'!H41+'3.农村水路客运油补'!N42+'4.出租车油补'!J41+'5.渔业油补'!M75</f>
        <v>419.08</v>
      </c>
      <c r="E41" s="199"/>
    </row>
    <row r="42" spans="1:5" s="99" customFormat="1" ht="15" customHeight="1">
      <c r="A42" s="35"/>
      <c r="B42" s="203" t="s">
        <v>119</v>
      </c>
      <c r="C42" s="185" t="s">
        <v>127</v>
      </c>
      <c r="D42" s="195">
        <f>SUM(D43:D49)</f>
        <v>6978.919999999999</v>
      </c>
      <c r="E42" s="197"/>
    </row>
    <row r="43" spans="1:5" ht="15" customHeight="1">
      <c r="A43" s="40">
        <v>33</v>
      </c>
      <c r="B43" s="204"/>
      <c r="C43" s="186" t="s">
        <v>1</v>
      </c>
      <c r="D43" s="198">
        <f>'2.农村道路客运油补'!H43+'3.农村水路客运油补'!N44+'4.出租车油补'!J43+'5.渔业油补'!M77</f>
        <v>2431.6</v>
      </c>
      <c r="E43" s="199"/>
    </row>
    <row r="44" spans="1:5" ht="15" customHeight="1">
      <c r="A44" s="40">
        <v>34</v>
      </c>
      <c r="B44" s="204"/>
      <c r="C44" s="186" t="s">
        <v>25</v>
      </c>
      <c r="D44" s="198">
        <f>'2.农村道路客运油补'!H44+'3.农村水路客运油补'!N45+'4.出租车油补'!J44+'5.渔业油补'!M84</f>
        <v>741.8</v>
      </c>
      <c r="E44" s="199"/>
    </row>
    <row r="45" spans="1:5" ht="15" customHeight="1">
      <c r="A45" s="40">
        <v>35</v>
      </c>
      <c r="B45" s="204"/>
      <c r="C45" s="186" t="s">
        <v>26</v>
      </c>
      <c r="D45" s="198">
        <f>'2.农村道路客运油补'!H45+'3.农村水路客运油补'!N46+'4.出租车油补'!J45+'5.渔业油补'!M85</f>
        <v>991</v>
      </c>
      <c r="E45" s="199"/>
    </row>
    <row r="46" spans="1:5" ht="15" customHeight="1">
      <c r="A46" s="40">
        <v>36</v>
      </c>
      <c r="B46" s="204"/>
      <c r="C46" s="186" t="s">
        <v>27</v>
      </c>
      <c r="D46" s="198">
        <f>'2.农村道路客运油补'!H46+'3.农村水路客运油补'!N47+'4.出租车油补'!J46+'5.渔业油补'!M86</f>
        <v>282.54</v>
      </c>
      <c r="E46" s="199"/>
    </row>
    <row r="47" spans="1:5" ht="15" customHeight="1">
      <c r="A47" s="40">
        <v>37</v>
      </c>
      <c r="B47" s="204"/>
      <c r="C47" s="186" t="s">
        <v>28</v>
      </c>
      <c r="D47" s="198">
        <f>'2.农村道路客运油补'!H47+'3.农村水路客运油补'!N48+'4.出租车油补'!J47+'5.渔业油补'!M87</f>
        <v>708.2</v>
      </c>
      <c r="E47" s="199"/>
    </row>
    <row r="48" spans="1:5" ht="15" customHeight="1">
      <c r="A48" s="40">
        <v>38</v>
      </c>
      <c r="B48" s="204"/>
      <c r="C48" s="186" t="s">
        <v>29</v>
      </c>
      <c r="D48" s="198">
        <f>'2.农村道路客运油补'!H48+'3.农村水路客运油补'!N49+'4.出租车油补'!J48+'5.渔业油补'!M88</f>
        <v>1106.46</v>
      </c>
      <c r="E48" s="199"/>
    </row>
    <row r="49" spans="1:5" ht="15" customHeight="1">
      <c r="A49" s="40">
        <v>39</v>
      </c>
      <c r="B49" s="205"/>
      <c r="C49" s="186" t="s">
        <v>30</v>
      </c>
      <c r="D49" s="198">
        <f>'2.农村道路客运油补'!H49+'3.农村水路客运油补'!N50+'4.出租车油补'!J49+'5.渔业油补'!M89</f>
        <v>717.3199999999999</v>
      </c>
      <c r="E49" s="199"/>
    </row>
    <row r="50" spans="1:5" s="99" customFormat="1" ht="15" customHeight="1">
      <c r="A50" s="35"/>
      <c r="B50" s="203" t="s">
        <v>120</v>
      </c>
      <c r="C50" s="185" t="s">
        <v>127</v>
      </c>
      <c r="D50" s="195">
        <f>SUM(D51:D58)</f>
        <v>8093.98</v>
      </c>
      <c r="E50" s="197"/>
    </row>
    <row r="51" spans="1:5" ht="15" customHeight="1">
      <c r="A51" s="40">
        <v>40</v>
      </c>
      <c r="B51" s="204"/>
      <c r="C51" s="186" t="s">
        <v>1</v>
      </c>
      <c r="D51" s="198">
        <f>'2.农村道路客运油补'!H51+'3.农村水路客运油补'!N52+'4.出租车油补'!J51+'5.渔业油补'!M91</f>
        <v>3110.66</v>
      </c>
      <c r="E51" s="199"/>
    </row>
    <row r="52" spans="1:5" ht="15" customHeight="1">
      <c r="A52" s="40">
        <v>41</v>
      </c>
      <c r="B52" s="204"/>
      <c r="C52" s="186" t="s">
        <v>31</v>
      </c>
      <c r="D52" s="198">
        <f>'2.农村道路客运油补'!H52+'3.农村水路客运油补'!N53+'4.出租车油补'!J52+'5.渔业油补'!M99</f>
        <v>161.42000000000002</v>
      </c>
      <c r="E52" s="199"/>
    </row>
    <row r="53" spans="1:5" ht="15" customHeight="1">
      <c r="A53" s="40">
        <v>42</v>
      </c>
      <c r="B53" s="204"/>
      <c r="C53" s="186" t="s">
        <v>32</v>
      </c>
      <c r="D53" s="198">
        <f>'2.农村道路客运油补'!H53+'3.农村水路客运油补'!N54+'4.出租车油补'!J53+'5.渔业油补'!M100</f>
        <v>699.84</v>
      </c>
      <c r="E53" s="199"/>
    </row>
    <row r="54" spans="1:5" ht="15" customHeight="1">
      <c r="A54" s="40">
        <v>43</v>
      </c>
      <c r="B54" s="204"/>
      <c r="C54" s="186" t="s">
        <v>33</v>
      </c>
      <c r="D54" s="198">
        <f>'2.农村道路客运油补'!H54+'3.农村水路客运油补'!N55+'4.出租车油补'!J54+'5.渔业油补'!M101</f>
        <v>565.78</v>
      </c>
      <c r="E54" s="199"/>
    </row>
    <row r="55" spans="1:5" ht="15" customHeight="1">
      <c r="A55" s="40">
        <v>44</v>
      </c>
      <c r="B55" s="204"/>
      <c r="C55" s="186" t="s">
        <v>34</v>
      </c>
      <c r="D55" s="198">
        <f>'2.农村道路客运油补'!H55+'3.农村水路客运油补'!N56+'4.出租车油补'!J55+'5.渔业油补'!M102</f>
        <v>742.4</v>
      </c>
      <c r="E55" s="199"/>
    </row>
    <row r="56" spans="1:5" ht="15" customHeight="1">
      <c r="A56" s="40">
        <v>45</v>
      </c>
      <c r="B56" s="204"/>
      <c r="C56" s="186" t="s">
        <v>35</v>
      </c>
      <c r="D56" s="198">
        <f>'2.农村道路客运油补'!H56+'3.农村水路客运油补'!N57+'4.出租车油补'!J56+'5.渔业油补'!M103</f>
        <v>367</v>
      </c>
      <c r="E56" s="199"/>
    </row>
    <row r="57" spans="1:5" ht="15" customHeight="1">
      <c r="A57" s="40">
        <v>46</v>
      </c>
      <c r="B57" s="204"/>
      <c r="C57" s="186" t="s">
        <v>36</v>
      </c>
      <c r="D57" s="198">
        <f>'2.农村道路客运油补'!H57+'3.农村水路客运油补'!N58+'4.出租车油补'!J57+'5.渔业油补'!M104</f>
        <v>1608.64</v>
      </c>
      <c r="E57" s="199"/>
    </row>
    <row r="58" spans="1:5" ht="15" customHeight="1">
      <c r="A58" s="40">
        <v>47</v>
      </c>
      <c r="B58" s="205"/>
      <c r="C58" s="186" t="s">
        <v>37</v>
      </c>
      <c r="D58" s="198">
        <f>'2.农村道路客运油补'!H58+'3.农村水路客运油补'!N59+'4.出租车油补'!J58+'5.渔业油补'!M105</f>
        <v>838.24</v>
      </c>
      <c r="E58" s="199"/>
    </row>
    <row r="59" spans="1:5" s="99" customFormat="1" ht="15" customHeight="1">
      <c r="A59" s="35"/>
      <c r="B59" s="203" t="s">
        <v>121</v>
      </c>
      <c r="C59" s="185" t="s">
        <v>127</v>
      </c>
      <c r="D59" s="195">
        <f>SUM(D60:D62)</f>
        <v>3460.04</v>
      </c>
      <c r="E59" s="197"/>
    </row>
    <row r="60" spans="1:5" ht="15" customHeight="1">
      <c r="A60" s="40">
        <v>48</v>
      </c>
      <c r="B60" s="204"/>
      <c r="C60" s="186" t="s">
        <v>1</v>
      </c>
      <c r="D60" s="198">
        <f>'2.农村道路客运油补'!H60+'3.农村水路客运油补'!N61+'4.出租车油补'!J60+'5.渔业油补'!M107</f>
        <v>1558.68</v>
      </c>
      <c r="E60" s="199"/>
    </row>
    <row r="61" spans="1:5" ht="15" customHeight="1">
      <c r="A61" s="40">
        <v>49</v>
      </c>
      <c r="B61" s="204"/>
      <c r="C61" s="186" t="s">
        <v>38</v>
      </c>
      <c r="D61" s="198">
        <f>'2.农村道路客运油补'!H61+'3.农村水路客运油补'!N62+'4.出租车油补'!J61+'5.渔业油补'!M112</f>
        <v>1180.6399999999999</v>
      </c>
      <c r="E61" s="199"/>
    </row>
    <row r="62" spans="1:5" ht="15" customHeight="1">
      <c r="A62" s="40">
        <v>50</v>
      </c>
      <c r="B62" s="205"/>
      <c r="C62" s="186" t="s">
        <v>39</v>
      </c>
      <c r="D62" s="198">
        <f>'2.农村道路客运油补'!H62+'3.农村水路客运油补'!N63+'4.出租车油补'!J62+'5.渔业油补'!M113</f>
        <v>720.72</v>
      </c>
      <c r="E62" s="199"/>
    </row>
    <row r="63" spans="1:5" s="99" customFormat="1" ht="15" customHeight="1">
      <c r="A63" s="35"/>
      <c r="B63" s="203" t="s">
        <v>122</v>
      </c>
      <c r="C63" s="185" t="s">
        <v>127</v>
      </c>
      <c r="D63" s="195">
        <f>SUM(D64:D68)</f>
        <v>5887.08</v>
      </c>
      <c r="E63" s="197"/>
    </row>
    <row r="64" spans="1:5" ht="15" customHeight="1">
      <c r="A64" s="40">
        <v>51</v>
      </c>
      <c r="B64" s="204"/>
      <c r="C64" s="186" t="s">
        <v>1</v>
      </c>
      <c r="D64" s="198">
        <f>'2.农村道路客运油补'!H64+'3.农村水路客运油补'!N65+'4.出租车油补'!J64+'5.渔业油补'!M115</f>
        <v>2043.98</v>
      </c>
      <c r="E64" s="199"/>
    </row>
    <row r="65" spans="1:5" ht="15" customHeight="1">
      <c r="A65" s="40">
        <v>52</v>
      </c>
      <c r="B65" s="204"/>
      <c r="C65" s="186" t="s">
        <v>40</v>
      </c>
      <c r="D65" s="198">
        <f>'2.农村道路客运油补'!H65+'3.农村水路客运油补'!N66+'4.出租车油补'!J65+'5.渔业油补'!M121</f>
        <v>885.52</v>
      </c>
      <c r="E65" s="199"/>
    </row>
    <row r="66" spans="1:5" ht="15" customHeight="1">
      <c r="A66" s="40">
        <v>53</v>
      </c>
      <c r="B66" s="204"/>
      <c r="C66" s="186" t="s">
        <v>41</v>
      </c>
      <c r="D66" s="198">
        <f>'2.农村道路客运油补'!H66+'3.农村水路客运油补'!N67+'4.出租车油补'!J66+'5.渔业油补'!M122</f>
        <v>490.94</v>
      </c>
      <c r="E66" s="199"/>
    </row>
    <row r="67" spans="1:5" ht="15" customHeight="1">
      <c r="A67" s="40">
        <v>54</v>
      </c>
      <c r="B67" s="204"/>
      <c r="C67" s="186" t="s">
        <v>42</v>
      </c>
      <c r="D67" s="198">
        <f>'2.农村道路客运油补'!H67+'3.农村水路客运油补'!N68+'4.出租车油补'!J67+'5.渔业油补'!M123</f>
        <v>760.64</v>
      </c>
      <c r="E67" s="199"/>
    </row>
    <row r="68" spans="1:5" ht="15" customHeight="1">
      <c r="A68" s="40">
        <v>55</v>
      </c>
      <c r="B68" s="205"/>
      <c r="C68" s="186" t="s">
        <v>43</v>
      </c>
      <c r="D68" s="198">
        <f>'2.农村道路客运油补'!H68+'3.农村水路客运油补'!N69+'4.出租车油补'!J68+'5.渔业油补'!M124</f>
        <v>1706</v>
      </c>
      <c r="E68" s="199"/>
    </row>
    <row r="69" spans="1:5" s="99" customFormat="1" ht="15" customHeight="1">
      <c r="A69" s="35"/>
      <c r="B69" s="203" t="s">
        <v>123</v>
      </c>
      <c r="C69" s="185" t="s">
        <v>127</v>
      </c>
      <c r="D69" s="195">
        <f>SUM(D70:D79)</f>
        <v>6749.02</v>
      </c>
      <c r="E69" s="197"/>
    </row>
    <row r="70" spans="1:5" ht="15" customHeight="1">
      <c r="A70" s="40">
        <v>56</v>
      </c>
      <c r="B70" s="204"/>
      <c r="C70" s="186" t="s">
        <v>1</v>
      </c>
      <c r="D70" s="198">
        <f>'2.农村道路客运油补'!H70+'3.农村水路客运油补'!N71+'4.出租车油补'!J70+'5.渔业油补'!M126</f>
        <v>1802.7</v>
      </c>
      <c r="E70" s="199"/>
    </row>
    <row r="71" spans="1:5" ht="15" customHeight="1">
      <c r="A71" s="40">
        <v>57</v>
      </c>
      <c r="B71" s="204"/>
      <c r="C71" s="186" t="s">
        <v>44</v>
      </c>
      <c r="D71" s="198">
        <f>'2.农村道路客运油补'!H71+'3.农村水路客运油补'!N72+'4.出租车油补'!J71+'5.渔业油补'!M131</f>
        <v>591.1800000000001</v>
      </c>
      <c r="E71" s="199"/>
    </row>
    <row r="72" spans="1:5" ht="15" customHeight="1">
      <c r="A72" s="40">
        <v>58</v>
      </c>
      <c r="B72" s="204"/>
      <c r="C72" s="186" t="s">
        <v>45</v>
      </c>
      <c r="D72" s="198">
        <f>'2.农村道路客运油补'!H72+'3.农村水路客运油补'!N73+'4.出租车油补'!J72+'5.渔业油补'!M132</f>
        <v>385.48</v>
      </c>
      <c r="E72" s="199"/>
    </row>
    <row r="73" spans="1:5" ht="15" customHeight="1">
      <c r="A73" s="40">
        <v>59</v>
      </c>
      <c r="B73" s="204"/>
      <c r="C73" s="186" t="s">
        <v>46</v>
      </c>
      <c r="D73" s="198">
        <f>'2.农村道路客运油补'!H73+'3.农村水路客运油补'!N74+'4.出租车油补'!J73+'5.渔业油补'!M133</f>
        <v>745</v>
      </c>
      <c r="E73" s="199"/>
    </row>
    <row r="74" spans="1:5" ht="15" customHeight="1">
      <c r="A74" s="40">
        <v>60</v>
      </c>
      <c r="B74" s="204"/>
      <c r="C74" s="186" t="s">
        <v>47</v>
      </c>
      <c r="D74" s="198">
        <f>'2.农村道路客运油补'!H74+'3.农村水路客运油补'!N75+'4.出租车油补'!J74+'5.渔业油补'!M134</f>
        <v>344</v>
      </c>
      <c r="E74" s="199"/>
    </row>
    <row r="75" spans="1:5" ht="15" customHeight="1">
      <c r="A75" s="40">
        <v>61</v>
      </c>
      <c r="B75" s="204"/>
      <c r="C75" s="186" t="s">
        <v>138</v>
      </c>
      <c r="D75" s="198">
        <f>'2.农村道路客运油补'!H75+'3.农村水路客运油补'!N76+'4.出租车油补'!J75+'5.渔业油补'!M135</f>
        <v>499</v>
      </c>
      <c r="E75" s="199"/>
    </row>
    <row r="76" spans="1:5" ht="15" customHeight="1">
      <c r="A76" s="40">
        <v>62</v>
      </c>
      <c r="B76" s="204"/>
      <c r="C76" s="186" t="s">
        <v>49</v>
      </c>
      <c r="D76" s="198">
        <f>'2.农村道路客运油补'!H76+'3.农村水路客运油补'!N77+'4.出租车油补'!J76+'5.渔业油补'!M136</f>
        <v>309</v>
      </c>
      <c r="E76" s="199"/>
    </row>
    <row r="77" spans="1:5" ht="15" customHeight="1">
      <c r="A77" s="40">
        <v>63</v>
      </c>
      <c r="B77" s="204"/>
      <c r="C77" s="186" t="s">
        <v>50</v>
      </c>
      <c r="D77" s="198">
        <f>'2.农村道路客运油补'!H77+'3.农村水路客运油补'!N78+'4.出租车油补'!J77+'5.渔业油补'!M137</f>
        <v>426</v>
      </c>
      <c r="E77" s="199"/>
    </row>
    <row r="78" spans="1:5" ht="15" customHeight="1">
      <c r="A78" s="40">
        <v>64</v>
      </c>
      <c r="B78" s="204"/>
      <c r="C78" s="186" t="s">
        <v>51</v>
      </c>
      <c r="D78" s="198">
        <f>'2.农村道路客运油补'!H78+'3.农村水路客运油补'!N79+'4.出租车油补'!J78+'5.渔业油补'!M138</f>
        <v>340.36</v>
      </c>
      <c r="E78" s="199"/>
    </row>
    <row r="79" spans="1:5" ht="15" customHeight="1">
      <c r="A79" s="40">
        <v>65</v>
      </c>
      <c r="B79" s="205"/>
      <c r="C79" s="186" t="s">
        <v>52</v>
      </c>
      <c r="D79" s="198">
        <f>'2.农村道路客运油补'!H79+'3.农村水路客运油补'!N80+'4.出租车油补'!J79+'5.渔业油补'!M139</f>
        <v>1306.3</v>
      </c>
      <c r="E79" s="199"/>
    </row>
    <row r="80" spans="1:5" s="99" customFormat="1" ht="15" customHeight="1">
      <c r="A80" s="35"/>
      <c r="B80" s="203" t="s">
        <v>124</v>
      </c>
      <c r="C80" s="185" t="s">
        <v>127</v>
      </c>
      <c r="D80" s="195">
        <f>SUM(D81:D90)</f>
        <v>5512.719999999999</v>
      </c>
      <c r="E80" s="197"/>
    </row>
    <row r="81" spans="1:5" ht="15" customHeight="1">
      <c r="A81" s="40">
        <v>66</v>
      </c>
      <c r="B81" s="204"/>
      <c r="C81" s="186" t="s">
        <v>1</v>
      </c>
      <c r="D81" s="198">
        <f>'2.农村道路客运油补'!H81+'3.农村水路客运油补'!N82+'4.出租车油补'!J81+'5.渔业油补'!M141</f>
        <v>1843.26</v>
      </c>
      <c r="E81" s="199"/>
    </row>
    <row r="82" spans="1:5" ht="15" customHeight="1">
      <c r="A82" s="40">
        <v>67</v>
      </c>
      <c r="B82" s="204"/>
      <c r="C82" s="186" t="s">
        <v>53</v>
      </c>
      <c r="D82" s="198">
        <f>'2.农村道路客运油补'!H82+'3.农村水路客运油补'!N83+'4.出租车油补'!J82+'5.渔业油补'!M146</f>
        <v>608.6199999999999</v>
      </c>
      <c r="E82" s="199"/>
    </row>
    <row r="83" spans="1:5" ht="15" customHeight="1">
      <c r="A83" s="40">
        <v>68</v>
      </c>
      <c r="B83" s="204"/>
      <c r="C83" s="186" t="s">
        <v>54</v>
      </c>
      <c r="D83" s="198">
        <f>'2.农村道路客运油补'!H83+'3.农村水路客运油补'!N84+'4.出租车油补'!J83+'5.渔业油补'!M147</f>
        <v>552.78</v>
      </c>
      <c r="E83" s="199"/>
    </row>
    <row r="84" spans="1:5" ht="15" customHeight="1">
      <c r="A84" s="40">
        <v>69</v>
      </c>
      <c r="B84" s="204"/>
      <c r="C84" s="186" t="s">
        <v>55</v>
      </c>
      <c r="D84" s="198">
        <f>'2.农村道路客运油补'!H84+'3.农村水路客运油补'!N85+'4.出租车油补'!J84+'5.渔业油补'!M148</f>
        <v>582.3</v>
      </c>
      <c r="E84" s="199"/>
    </row>
    <row r="85" spans="1:5" ht="15" customHeight="1">
      <c r="A85" s="40">
        <v>70</v>
      </c>
      <c r="B85" s="204"/>
      <c r="C85" s="186" t="s">
        <v>56</v>
      </c>
      <c r="D85" s="198">
        <f>'2.农村道路客运油补'!H85+'3.农村水路客运油补'!N86+'4.出租车油补'!J85+'5.渔业油补'!M149</f>
        <v>930</v>
      </c>
      <c r="E85" s="199"/>
    </row>
    <row r="86" spans="1:5" ht="15" customHeight="1">
      <c r="A86" s="40">
        <v>71</v>
      </c>
      <c r="B86" s="204"/>
      <c r="C86" s="186" t="s">
        <v>57</v>
      </c>
      <c r="D86" s="198">
        <f>'2.农村道路客运油补'!H86+'3.农村水路客运油补'!N87+'4.出租车油补'!J86+'5.渔业油补'!M150</f>
        <v>93</v>
      </c>
      <c r="E86" s="199"/>
    </row>
    <row r="87" spans="1:5" ht="15" customHeight="1">
      <c r="A87" s="40">
        <v>72</v>
      </c>
      <c r="B87" s="204"/>
      <c r="C87" s="186" t="s">
        <v>58</v>
      </c>
      <c r="D87" s="198">
        <f>'2.农村道路客运油补'!H87+'3.农村水路客运油补'!N88+'4.出租车油补'!J87+'5.渔业油补'!M151</f>
        <v>128.7</v>
      </c>
      <c r="E87" s="199"/>
    </row>
    <row r="88" spans="1:5" ht="15" customHeight="1">
      <c r="A88" s="40">
        <v>73</v>
      </c>
      <c r="B88" s="204"/>
      <c r="C88" s="186" t="s">
        <v>59</v>
      </c>
      <c r="D88" s="198">
        <f>'2.农村道路客运油补'!H88+'3.农村水路客运油补'!N89+'4.出租车油补'!J88+'5.渔业油补'!M152</f>
        <v>279.12</v>
      </c>
      <c r="E88" s="199"/>
    </row>
    <row r="89" spans="1:5" ht="15" customHeight="1">
      <c r="A89" s="40">
        <v>74</v>
      </c>
      <c r="B89" s="204"/>
      <c r="C89" s="186" t="s">
        <v>60</v>
      </c>
      <c r="D89" s="198">
        <f>'2.农村道路客运油补'!H89+'3.农村水路客运油补'!N90+'4.出租车油补'!J89+'5.渔业油补'!M153</f>
        <v>216.5</v>
      </c>
      <c r="E89" s="199"/>
    </row>
    <row r="90" spans="1:5" ht="15" customHeight="1">
      <c r="A90" s="40">
        <v>75</v>
      </c>
      <c r="B90" s="205"/>
      <c r="C90" s="186" t="s">
        <v>61</v>
      </c>
      <c r="D90" s="198">
        <f>'2.农村道路客运油补'!H90+'3.农村水路客运油补'!N91+'4.出租车油补'!J90+'5.渔业油补'!M154</f>
        <v>278.44</v>
      </c>
      <c r="E90" s="199"/>
    </row>
    <row r="91" spans="1:5" s="99" customFormat="1" ht="15" customHeight="1">
      <c r="A91" s="35"/>
      <c r="B91" s="203" t="s">
        <v>125</v>
      </c>
      <c r="C91" s="185" t="s">
        <v>127</v>
      </c>
      <c r="D91" s="195">
        <f>SUM(D92:D96)</f>
        <v>5471.280000000001</v>
      </c>
      <c r="E91" s="197"/>
    </row>
    <row r="92" spans="1:5" ht="15" customHeight="1">
      <c r="A92" s="40">
        <v>76</v>
      </c>
      <c r="B92" s="204"/>
      <c r="C92" s="186" t="s">
        <v>1</v>
      </c>
      <c r="D92" s="198">
        <f>'2.农村道路客运油补'!H92+'3.农村水路客运油补'!N93+'4.出租车油补'!J92+'5.渔业油补'!M156</f>
        <v>1176.52</v>
      </c>
      <c r="E92" s="199"/>
    </row>
    <row r="93" spans="1:5" ht="15" customHeight="1">
      <c r="A93" s="40">
        <v>77</v>
      </c>
      <c r="B93" s="204"/>
      <c r="C93" s="186" t="s">
        <v>62</v>
      </c>
      <c r="D93" s="198">
        <f>'2.农村道路客运油补'!H93+'3.农村水路客运油补'!N94+'4.出租车油补'!J93+'5.渔业油补'!M160</f>
        <v>1225.5</v>
      </c>
      <c r="E93" s="199"/>
    </row>
    <row r="94" spans="1:5" ht="15" customHeight="1">
      <c r="A94" s="40">
        <v>78</v>
      </c>
      <c r="B94" s="204"/>
      <c r="C94" s="186" t="s">
        <v>63</v>
      </c>
      <c r="D94" s="198">
        <f>'2.农村道路客运油补'!H94+'3.农村水路客运油补'!N95+'4.出租车油补'!J94+'5.渔业油补'!M161</f>
        <v>388.4</v>
      </c>
      <c r="E94" s="199"/>
    </row>
    <row r="95" spans="1:5" ht="15" customHeight="1">
      <c r="A95" s="40">
        <v>79</v>
      </c>
      <c r="B95" s="204"/>
      <c r="C95" s="186" t="s">
        <v>64</v>
      </c>
      <c r="D95" s="198">
        <f>'2.农村道路客运油补'!H95+'3.农村水路客运油补'!N96+'4.出租车油补'!J95+'5.渔业油补'!M162</f>
        <v>874</v>
      </c>
      <c r="E95" s="199"/>
    </row>
    <row r="96" spans="1:5" ht="15" customHeight="1">
      <c r="A96" s="40">
        <v>80</v>
      </c>
      <c r="B96" s="205"/>
      <c r="C96" s="186" t="s">
        <v>65</v>
      </c>
      <c r="D96" s="198">
        <f>'2.农村道路客运油补'!H96+'3.农村水路客运油补'!N97+'4.出租车油补'!J96+'5.渔业油补'!M163</f>
        <v>1806.8600000000001</v>
      </c>
      <c r="E96" s="199"/>
    </row>
    <row r="97" spans="1:5" s="99" customFormat="1" ht="15" customHeight="1">
      <c r="A97" s="35"/>
      <c r="B97" s="203" t="s">
        <v>126</v>
      </c>
      <c r="C97" s="185" t="s">
        <v>127</v>
      </c>
      <c r="D97" s="195">
        <f>SUM(D98:D110)</f>
        <v>9846.16</v>
      </c>
      <c r="E97" s="197"/>
    </row>
    <row r="98" spans="1:5" ht="15" customHeight="1">
      <c r="A98" s="40">
        <v>81</v>
      </c>
      <c r="B98" s="204"/>
      <c r="C98" s="186" t="s">
        <v>1</v>
      </c>
      <c r="D98" s="198">
        <f>'2.农村道路客运油补'!H98+'3.农村水路客运油补'!N99+'4.出租车油补'!J98+'5.渔业油补'!M165</f>
        <v>991.8</v>
      </c>
      <c r="E98" s="199"/>
    </row>
    <row r="99" spans="1:5" ht="15" customHeight="1">
      <c r="A99" s="40">
        <v>82</v>
      </c>
      <c r="B99" s="204"/>
      <c r="C99" s="186" t="s">
        <v>66</v>
      </c>
      <c r="D99" s="198">
        <f>'2.农村道路客运油补'!H99+'3.农村水路客运油补'!N100+'4.出租车油补'!J99+'5.渔业油补'!M169</f>
        <v>1295.48</v>
      </c>
      <c r="E99" s="199"/>
    </row>
    <row r="100" spans="1:5" ht="15" customHeight="1">
      <c r="A100" s="40">
        <v>83</v>
      </c>
      <c r="B100" s="204"/>
      <c r="C100" s="186" t="s">
        <v>67</v>
      </c>
      <c r="D100" s="198">
        <f>'2.农村道路客运油补'!H100+'3.农村水路客运油补'!N101+'4.出租车油补'!J100+'5.渔业油补'!M170</f>
        <v>1153.54</v>
      </c>
      <c r="E100" s="199"/>
    </row>
    <row r="101" spans="1:5" ht="15" customHeight="1">
      <c r="A101" s="40">
        <v>84</v>
      </c>
      <c r="B101" s="204"/>
      <c r="C101" s="186" t="s">
        <v>68</v>
      </c>
      <c r="D101" s="198">
        <f>'2.农村道路客运油补'!H101+'3.农村水路客运油补'!N102+'4.出租车油补'!J101+'5.渔业油补'!M171</f>
        <v>1649.66</v>
      </c>
      <c r="E101" s="199"/>
    </row>
    <row r="102" spans="1:5" ht="15" customHeight="1">
      <c r="A102" s="40">
        <v>85</v>
      </c>
      <c r="B102" s="204"/>
      <c r="C102" s="186" t="s">
        <v>139</v>
      </c>
      <c r="D102" s="198">
        <f>'2.农村道路客运油补'!H102+'3.农村水路客运油补'!N103+'4.出租车油补'!J102+'5.渔业油补'!M172</f>
        <v>717.14</v>
      </c>
      <c r="E102" s="199"/>
    </row>
    <row r="103" spans="1:5" ht="15" customHeight="1">
      <c r="A103" s="40">
        <v>86</v>
      </c>
      <c r="B103" s="204"/>
      <c r="C103" s="186" t="s">
        <v>140</v>
      </c>
      <c r="D103" s="198">
        <f>'2.农村道路客运油补'!H103+'3.农村水路客运油补'!N104+'4.出租车油补'!J103+'5.渔业油补'!M173</f>
        <v>274.06</v>
      </c>
      <c r="E103" s="199"/>
    </row>
    <row r="104" spans="1:5" ht="15" customHeight="1">
      <c r="A104" s="40">
        <v>87</v>
      </c>
      <c r="B104" s="204"/>
      <c r="C104" s="186" t="s">
        <v>141</v>
      </c>
      <c r="D104" s="198">
        <f>'2.农村道路客运油补'!H104+'3.农村水路客运油补'!N105+'4.出租车油补'!J104+'5.渔业油补'!M174</f>
        <v>511.24</v>
      </c>
      <c r="E104" s="199"/>
    </row>
    <row r="105" spans="1:5" ht="15" customHeight="1">
      <c r="A105" s="40">
        <v>88</v>
      </c>
      <c r="B105" s="204"/>
      <c r="C105" s="186" t="s">
        <v>72</v>
      </c>
      <c r="D105" s="198">
        <f>'2.农村道路客运油补'!H105+'3.农村水路客运油补'!N106+'4.出租车油补'!J105+'5.渔业油补'!M175</f>
        <v>526.9</v>
      </c>
      <c r="E105" s="199"/>
    </row>
    <row r="106" spans="1:5" ht="15" customHeight="1">
      <c r="A106" s="40">
        <v>89</v>
      </c>
      <c r="B106" s="204"/>
      <c r="C106" s="186" t="s">
        <v>73</v>
      </c>
      <c r="D106" s="198">
        <f>'2.农村道路客运油补'!H106+'3.农村水路客运油补'!N107+'4.出租车油补'!J106+'5.渔业油补'!M176</f>
        <v>1179.98</v>
      </c>
      <c r="E106" s="199"/>
    </row>
    <row r="107" spans="1:5" ht="15" customHeight="1">
      <c r="A107" s="40">
        <v>90</v>
      </c>
      <c r="B107" s="204"/>
      <c r="C107" s="186" t="s">
        <v>74</v>
      </c>
      <c r="D107" s="198">
        <f>'2.农村道路客运油补'!H107+'3.农村水路客运油补'!N108+'4.出租车油补'!J107+'5.渔业油补'!M177</f>
        <v>112.66</v>
      </c>
      <c r="E107" s="199"/>
    </row>
    <row r="108" spans="1:5" ht="15" customHeight="1">
      <c r="A108" s="40">
        <v>91</v>
      </c>
      <c r="B108" s="204"/>
      <c r="C108" s="186" t="s">
        <v>75</v>
      </c>
      <c r="D108" s="198">
        <f>'2.农村道路客运油补'!H108+'3.农村水路客运油补'!N109+'4.出租车油补'!J108+'5.渔业油补'!M178</f>
        <v>559.7</v>
      </c>
      <c r="E108" s="199"/>
    </row>
    <row r="109" spans="1:5" ht="15" customHeight="1">
      <c r="A109" s="40">
        <v>92</v>
      </c>
      <c r="B109" s="204"/>
      <c r="C109" s="186" t="s">
        <v>142</v>
      </c>
      <c r="D109" s="198">
        <f>'2.农村道路客运油补'!H109+'3.农村水路客运油补'!N110+'4.出租车油补'!J109+'5.渔业油补'!M179</f>
        <v>481</v>
      </c>
      <c r="E109" s="199"/>
    </row>
    <row r="110" spans="1:5" ht="15" customHeight="1">
      <c r="A110" s="40">
        <v>92</v>
      </c>
      <c r="B110" s="205"/>
      <c r="C110" s="186" t="s">
        <v>143</v>
      </c>
      <c r="D110" s="198">
        <f>'2.农村道路客运油补'!H110+'3.农村水路客运油补'!N111+'4.出租车油补'!J110+'5.渔业油补'!M180</f>
        <v>393</v>
      </c>
      <c r="E110" s="199"/>
    </row>
    <row r="111" spans="1:5" s="99" customFormat="1" ht="28.5">
      <c r="A111" s="40">
        <v>93</v>
      </c>
      <c r="B111" s="36" t="s">
        <v>105</v>
      </c>
      <c r="C111" s="185" t="s">
        <v>127</v>
      </c>
      <c r="D111" s="195">
        <f>'2.农村道路客运油补'!H111+'3.农村水路客运油补'!N112+'4.出租车油补'!J111+'5.渔业油补'!M181</f>
        <v>5522.06</v>
      </c>
      <c r="E111" s="197"/>
    </row>
    <row r="112" spans="1:5" ht="14.25">
      <c r="A112" s="40"/>
      <c r="B112" s="206" t="s">
        <v>128</v>
      </c>
      <c r="C112" s="185" t="s">
        <v>103</v>
      </c>
      <c r="D112" s="195">
        <f>SUM(D113:D115)</f>
        <v>748</v>
      </c>
      <c r="E112" s="197"/>
    </row>
    <row r="113" spans="1:5" ht="14.25">
      <c r="A113" s="40">
        <v>94</v>
      </c>
      <c r="B113" s="206"/>
      <c r="C113" s="187" t="s">
        <v>106</v>
      </c>
      <c r="D113" s="201">
        <f>'5.渔业油补'!M192</f>
        <v>498</v>
      </c>
      <c r="E113" s="199"/>
    </row>
    <row r="114" spans="1:5" ht="14.25">
      <c r="A114" s="40">
        <v>95</v>
      </c>
      <c r="B114" s="206"/>
      <c r="C114" s="187" t="s">
        <v>107</v>
      </c>
      <c r="D114" s="201">
        <f>'5.渔业油补'!M193</f>
        <v>200</v>
      </c>
      <c r="E114" s="199"/>
    </row>
    <row r="115" spans="1:5" ht="14.25">
      <c r="A115" s="40">
        <v>96</v>
      </c>
      <c r="B115" s="206"/>
      <c r="C115" s="187" t="s">
        <v>108</v>
      </c>
      <c r="D115" s="201">
        <f>'5.渔业油补'!M194</f>
        <v>50</v>
      </c>
      <c r="E115" s="199"/>
    </row>
  </sheetData>
  <mergeCells count="15">
    <mergeCell ref="B91:B96"/>
    <mergeCell ref="B97:B110"/>
    <mergeCell ref="B112:B115"/>
    <mergeCell ref="B59:B62"/>
    <mergeCell ref="B63:B68"/>
    <mergeCell ref="B69:B79"/>
    <mergeCell ref="B80:B90"/>
    <mergeCell ref="B22:B30"/>
    <mergeCell ref="B31:B41"/>
    <mergeCell ref="B42:B49"/>
    <mergeCell ref="B50:B58"/>
    <mergeCell ref="A2:E2"/>
    <mergeCell ref="B6:B9"/>
    <mergeCell ref="B10:B16"/>
    <mergeCell ref="B17:B2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="115" zoomScaleNormal="115" zoomScalePageLayoutView="0" workbookViewId="0" topLeftCell="A46">
      <selection activeCell="H8" sqref="H8"/>
    </sheetView>
  </sheetViews>
  <sheetFormatPr defaultColWidth="9.00390625" defaultRowHeight="14.25"/>
  <cols>
    <col min="1" max="1" width="4.50390625" style="98" customWidth="1"/>
    <col min="2" max="2" width="17.125" style="98" customWidth="1"/>
    <col min="3" max="3" width="8.625" style="98" customWidth="1"/>
    <col min="4" max="4" width="9.375" style="98" customWidth="1"/>
    <col min="5" max="5" width="9.125" style="98" customWidth="1"/>
    <col min="6" max="6" width="8.75390625" style="100" customWidth="1"/>
    <col min="7" max="7" width="10.50390625" style="100" customWidth="1"/>
    <col min="8" max="8" width="14.00390625" style="100" customWidth="1"/>
    <col min="9" max="16384" width="9.00390625" style="98" customWidth="1"/>
  </cols>
  <sheetData>
    <row r="1" spans="1:8" s="96" customFormat="1" ht="15" customHeight="1">
      <c r="A1" s="95" t="s">
        <v>130</v>
      </c>
      <c r="B1" s="95"/>
      <c r="C1" s="95"/>
      <c r="D1" s="95"/>
      <c r="E1" s="95"/>
      <c r="F1" s="95"/>
      <c r="G1" s="95"/>
      <c r="H1" s="95"/>
    </row>
    <row r="2" spans="1:8" s="96" customFormat="1" ht="24" customHeight="1">
      <c r="A2" s="207" t="s">
        <v>151</v>
      </c>
      <c r="B2" s="207"/>
      <c r="C2" s="207"/>
      <c r="D2" s="207"/>
      <c r="E2" s="207"/>
      <c r="F2" s="207"/>
      <c r="G2" s="207"/>
      <c r="H2" s="207"/>
    </row>
    <row r="3" spans="1:8" s="96" customFormat="1" ht="18" customHeight="1">
      <c r="A3" s="97"/>
      <c r="B3" s="97"/>
      <c r="C3" s="97"/>
      <c r="D3" s="97"/>
      <c r="E3" s="97"/>
      <c r="F3" s="97"/>
      <c r="G3" s="97"/>
      <c r="H3" s="101" t="s">
        <v>133</v>
      </c>
    </row>
    <row r="4" spans="1:8" ht="30" customHeight="1">
      <c r="A4" s="33" t="s">
        <v>94</v>
      </c>
      <c r="B4" s="33" t="s">
        <v>95</v>
      </c>
      <c r="C4" s="33" t="s">
        <v>96</v>
      </c>
      <c r="D4" s="33" t="s">
        <v>97</v>
      </c>
      <c r="E4" s="33" t="s">
        <v>98</v>
      </c>
      <c r="F4" s="34" t="s">
        <v>134</v>
      </c>
      <c r="G4" s="34" t="s">
        <v>135</v>
      </c>
      <c r="H4" s="34" t="s">
        <v>136</v>
      </c>
    </row>
    <row r="5" spans="1:8" s="99" customFormat="1" ht="15" customHeight="1">
      <c r="A5" s="35"/>
      <c r="B5" s="36" t="s">
        <v>176</v>
      </c>
      <c r="C5" s="102">
        <v>28459</v>
      </c>
      <c r="D5" s="102">
        <v>525603</v>
      </c>
      <c r="E5" s="102">
        <v>612537</v>
      </c>
      <c r="F5" s="37">
        <v>65610.6</v>
      </c>
      <c r="G5" s="102">
        <v>24256</v>
      </c>
      <c r="H5" s="37">
        <v>41354.6</v>
      </c>
    </row>
    <row r="6" spans="1:8" s="99" customFormat="1" ht="15" customHeight="1">
      <c r="A6" s="35"/>
      <c r="B6" s="36" t="s">
        <v>78</v>
      </c>
      <c r="C6" s="46">
        <v>998</v>
      </c>
      <c r="D6" s="46">
        <v>21341</v>
      </c>
      <c r="E6" s="47">
        <v>19567</v>
      </c>
      <c r="F6" s="39">
        <v>2096</v>
      </c>
      <c r="G6" s="38">
        <v>1108</v>
      </c>
      <c r="H6" s="39">
        <f aca="true" t="shared" si="0" ref="H6:H69">F6-G6</f>
        <v>988</v>
      </c>
    </row>
    <row r="7" spans="1:8" ht="15" customHeight="1">
      <c r="A7" s="40">
        <v>1</v>
      </c>
      <c r="B7" s="41" t="s">
        <v>1</v>
      </c>
      <c r="C7" s="48">
        <v>312</v>
      </c>
      <c r="D7" s="48">
        <v>6323</v>
      </c>
      <c r="E7" s="49">
        <v>5693</v>
      </c>
      <c r="F7" s="50">
        <v>610</v>
      </c>
      <c r="G7" s="42">
        <v>430</v>
      </c>
      <c r="H7" s="43">
        <f t="shared" si="0"/>
        <v>180</v>
      </c>
    </row>
    <row r="8" spans="1:8" ht="15" customHeight="1">
      <c r="A8" s="41">
        <v>2</v>
      </c>
      <c r="B8" s="41" t="s">
        <v>0</v>
      </c>
      <c r="C8" s="51">
        <v>321</v>
      </c>
      <c r="D8" s="51">
        <v>6036</v>
      </c>
      <c r="E8" s="52">
        <v>5616</v>
      </c>
      <c r="F8" s="50">
        <v>601.5</v>
      </c>
      <c r="G8" s="42">
        <v>273</v>
      </c>
      <c r="H8" s="43">
        <f t="shared" si="0"/>
        <v>328.5</v>
      </c>
    </row>
    <row r="9" spans="1:8" ht="15" customHeight="1">
      <c r="A9" s="40">
        <v>3</v>
      </c>
      <c r="B9" s="41" t="s">
        <v>99</v>
      </c>
      <c r="C9" s="53">
        <v>365</v>
      </c>
      <c r="D9" s="53">
        <v>8982</v>
      </c>
      <c r="E9" s="54">
        <v>8258</v>
      </c>
      <c r="F9" s="50">
        <v>884.5</v>
      </c>
      <c r="G9" s="42">
        <v>405</v>
      </c>
      <c r="H9" s="43">
        <f t="shared" si="0"/>
        <v>479.5</v>
      </c>
    </row>
    <row r="10" spans="1:8" s="99" customFormat="1" ht="15" customHeight="1">
      <c r="A10" s="35"/>
      <c r="B10" s="36" t="s">
        <v>79</v>
      </c>
      <c r="C10" s="55">
        <v>1154</v>
      </c>
      <c r="D10" s="55">
        <v>21650</v>
      </c>
      <c r="E10" s="56">
        <v>21497</v>
      </c>
      <c r="F10" s="39">
        <v>2302.5</v>
      </c>
      <c r="G10" s="37">
        <v>857</v>
      </c>
      <c r="H10" s="39">
        <f t="shared" si="0"/>
        <v>1445.5</v>
      </c>
    </row>
    <row r="11" spans="1:8" ht="15" customHeight="1">
      <c r="A11" s="40">
        <v>4</v>
      </c>
      <c r="B11" s="41" t="s">
        <v>1</v>
      </c>
      <c r="C11" s="57">
        <v>23</v>
      </c>
      <c r="D11" s="57">
        <v>553</v>
      </c>
      <c r="E11" s="58">
        <v>553</v>
      </c>
      <c r="F11" s="50">
        <v>59</v>
      </c>
      <c r="G11" s="42">
        <v>22</v>
      </c>
      <c r="H11" s="43">
        <f t="shared" si="0"/>
        <v>37</v>
      </c>
    </row>
    <row r="12" spans="1:8" ht="15" customHeight="1">
      <c r="A12" s="40">
        <v>5</v>
      </c>
      <c r="B12" s="41" t="s">
        <v>80</v>
      </c>
      <c r="C12" s="57">
        <v>192</v>
      </c>
      <c r="D12" s="57">
        <v>3634</v>
      </c>
      <c r="E12" s="58">
        <v>3277</v>
      </c>
      <c r="F12" s="50">
        <v>351</v>
      </c>
      <c r="G12" s="42">
        <v>127</v>
      </c>
      <c r="H12" s="43">
        <f t="shared" si="0"/>
        <v>224</v>
      </c>
    </row>
    <row r="13" spans="1:8" ht="15" customHeight="1">
      <c r="A13" s="40">
        <v>6</v>
      </c>
      <c r="B13" s="41" t="s">
        <v>2</v>
      </c>
      <c r="C13" s="57">
        <v>313</v>
      </c>
      <c r="D13" s="57">
        <v>6010</v>
      </c>
      <c r="E13" s="59">
        <v>5268</v>
      </c>
      <c r="F13" s="50">
        <v>564</v>
      </c>
      <c r="G13" s="42">
        <v>211</v>
      </c>
      <c r="H13" s="43">
        <f t="shared" si="0"/>
        <v>353</v>
      </c>
    </row>
    <row r="14" spans="1:8" ht="15" customHeight="1">
      <c r="A14" s="40">
        <v>7</v>
      </c>
      <c r="B14" s="41" t="s">
        <v>3</v>
      </c>
      <c r="C14" s="57">
        <v>374</v>
      </c>
      <c r="D14" s="57">
        <v>6467</v>
      </c>
      <c r="E14" s="59">
        <v>5764</v>
      </c>
      <c r="F14" s="50">
        <v>617.5</v>
      </c>
      <c r="G14" s="42">
        <v>227</v>
      </c>
      <c r="H14" s="43">
        <f t="shared" si="0"/>
        <v>390.5</v>
      </c>
    </row>
    <row r="15" spans="1:8" ht="15" customHeight="1">
      <c r="A15" s="40">
        <v>8</v>
      </c>
      <c r="B15" s="41" t="s">
        <v>4</v>
      </c>
      <c r="C15" s="57">
        <v>193</v>
      </c>
      <c r="D15" s="57">
        <v>3828</v>
      </c>
      <c r="E15" s="59">
        <v>5048</v>
      </c>
      <c r="F15" s="50">
        <v>541</v>
      </c>
      <c r="G15" s="42">
        <v>209</v>
      </c>
      <c r="H15" s="43">
        <f t="shared" si="0"/>
        <v>332</v>
      </c>
    </row>
    <row r="16" spans="1:8" ht="15" customHeight="1">
      <c r="A16" s="40">
        <v>10</v>
      </c>
      <c r="B16" s="41" t="s">
        <v>5</v>
      </c>
      <c r="C16" s="57">
        <v>59</v>
      </c>
      <c r="D16" s="57">
        <v>1158</v>
      </c>
      <c r="E16" s="59">
        <v>1587</v>
      </c>
      <c r="F16" s="50">
        <v>170</v>
      </c>
      <c r="G16" s="42">
        <v>61</v>
      </c>
      <c r="H16" s="43">
        <f t="shared" si="0"/>
        <v>109</v>
      </c>
    </row>
    <row r="17" spans="1:8" s="99" customFormat="1" ht="15" customHeight="1">
      <c r="A17" s="35"/>
      <c r="B17" s="36" t="s">
        <v>81</v>
      </c>
      <c r="C17" s="55">
        <v>602</v>
      </c>
      <c r="D17" s="55">
        <v>12115</v>
      </c>
      <c r="E17" s="56">
        <v>10764</v>
      </c>
      <c r="F17" s="39">
        <v>1153</v>
      </c>
      <c r="G17" s="37">
        <v>506</v>
      </c>
      <c r="H17" s="39">
        <f t="shared" si="0"/>
        <v>647</v>
      </c>
    </row>
    <row r="18" spans="1:8" ht="15" customHeight="1">
      <c r="A18" s="40">
        <v>11</v>
      </c>
      <c r="B18" s="41" t="s">
        <v>1</v>
      </c>
      <c r="C18" s="60">
        <v>82</v>
      </c>
      <c r="D18" s="61">
        <v>1592</v>
      </c>
      <c r="E18" s="62">
        <v>1318</v>
      </c>
      <c r="F18" s="50">
        <v>141</v>
      </c>
      <c r="G18" s="42">
        <v>51</v>
      </c>
      <c r="H18" s="43">
        <f t="shared" si="0"/>
        <v>90</v>
      </c>
    </row>
    <row r="19" spans="1:8" ht="15" customHeight="1">
      <c r="A19" s="40">
        <v>12</v>
      </c>
      <c r="B19" s="41" t="s">
        <v>6</v>
      </c>
      <c r="C19" s="60">
        <v>231</v>
      </c>
      <c r="D19" s="60">
        <v>4640</v>
      </c>
      <c r="E19" s="62">
        <v>4356</v>
      </c>
      <c r="F19" s="50">
        <v>467</v>
      </c>
      <c r="G19" s="42">
        <v>172</v>
      </c>
      <c r="H19" s="43">
        <f t="shared" si="0"/>
        <v>295</v>
      </c>
    </row>
    <row r="20" spans="1:8" ht="15" customHeight="1">
      <c r="A20" s="40">
        <v>13</v>
      </c>
      <c r="B20" s="41" t="s">
        <v>7</v>
      </c>
      <c r="C20" s="60">
        <v>231</v>
      </c>
      <c r="D20" s="60">
        <v>4525</v>
      </c>
      <c r="E20" s="62">
        <v>3845</v>
      </c>
      <c r="F20" s="50">
        <v>412</v>
      </c>
      <c r="G20" s="42">
        <v>198</v>
      </c>
      <c r="H20" s="43">
        <f t="shared" si="0"/>
        <v>214</v>
      </c>
    </row>
    <row r="21" spans="1:8" ht="15" customHeight="1">
      <c r="A21" s="40">
        <v>14</v>
      </c>
      <c r="B21" s="41" t="s">
        <v>8</v>
      </c>
      <c r="C21" s="60">
        <v>58</v>
      </c>
      <c r="D21" s="60">
        <v>1358</v>
      </c>
      <c r="E21" s="62">
        <v>1245</v>
      </c>
      <c r="F21" s="50">
        <v>133</v>
      </c>
      <c r="G21" s="42">
        <v>85</v>
      </c>
      <c r="H21" s="43">
        <f t="shared" si="0"/>
        <v>48</v>
      </c>
    </row>
    <row r="22" spans="1:8" s="99" customFormat="1" ht="15" customHeight="1">
      <c r="A22" s="35"/>
      <c r="B22" s="36" t="s">
        <v>82</v>
      </c>
      <c r="C22" s="63">
        <v>2032</v>
      </c>
      <c r="D22" s="63">
        <v>42959</v>
      </c>
      <c r="E22" s="64">
        <v>41562</v>
      </c>
      <c r="F22" s="39">
        <v>4452</v>
      </c>
      <c r="G22" s="37">
        <v>1653</v>
      </c>
      <c r="H22" s="39">
        <f t="shared" si="0"/>
        <v>2799</v>
      </c>
    </row>
    <row r="23" spans="1:8" ht="15" customHeight="1">
      <c r="A23" s="40">
        <v>15</v>
      </c>
      <c r="B23" s="41" t="s">
        <v>1</v>
      </c>
      <c r="C23" s="44">
        <v>72</v>
      </c>
      <c r="D23" s="44">
        <v>1747</v>
      </c>
      <c r="E23" s="65">
        <v>1606</v>
      </c>
      <c r="F23" s="50">
        <v>172</v>
      </c>
      <c r="G23" s="44">
        <v>77</v>
      </c>
      <c r="H23" s="43">
        <f t="shared" si="0"/>
        <v>95</v>
      </c>
    </row>
    <row r="24" spans="1:8" ht="15" customHeight="1">
      <c r="A24" s="40">
        <v>16</v>
      </c>
      <c r="B24" s="41" t="s">
        <v>9</v>
      </c>
      <c r="C24" s="44">
        <v>319</v>
      </c>
      <c r="D24" s="44">
        <v>6954</v>
      </c>
      <c r="E24" s="65">
        <v>6619</v>
      </c>
      <c r="F24" s="50">
        <v>709</v>
      </c>
      <c r="G24" s="42">
        <v>287</v>
      </c>
      <c r="H24" s="43">
        <f t="shared" si="0"/>
        <v>422</v>
      </c>
    </row>
    <row r="25" spans="1:8" ht="15" customHeight="1">
      <c r="A25" s="40">
        <v>17</v>
      </c>
      <c r="B25" s="41" t="s">
        <v>10</v>
      </c>
      <c r="C25" s="66">
        <v>272</v>
      </c>
      <c r="D25" s="66">
        <v>7364</v>
      </c>
      <c r="E25" s="67">
        <v>6913</v>
      </c>
      <c r="F25" s="50">
        <v>740.5</v>
      </c>
      <c r="G25" s="42">
        <v>269</v>
      </c>
      <c r="H25" s="43">
        <f t="shared" si="0"/>
        <v>471.5</v>
      </c>
    </row>
    <row r="26" spans="1:8" ht="15" customHeight="1">
      <c r="A26" s="40">
        <v>18</v>
      </c>
      <c r="B26" s="41" t="s">
        <v>11</v>
      </c>
      <c r="C26" s="66">
        <v>156</v>
      </c>
      <c r="D26" s="66">
        <v>2649</v>
      </c>
      <c r="E26" s="67">
        <v>2114</v>
      </c>
      <c r="F26" s="50">
        <v>226.5</v>
      </c>
      <c r="G26" s="42">
        <v>94</v>
      </c>
      <c r="H26" s="43">
        <f t="shared" si="0"/>
        <v>132.5</v>
      </c>
    </row>
    <row r="27" spans="1:8" ht="15" customHeight="1">
      <c r="A27" s="40">
        <v>19</v>
      </c>
      <c r="B27" s="41" t="s">
        <v>12</v>
      </c>
      <c r="C27" s="66">
        <v>275</v>
      </c>
      <c r="D27" s="66">
        <v>5064</v>
      </c>
      <c r="E27" s="67">
        <v>4914</v>
      </c>
      <c r="F27" s="50">
        <v>526</v>
      </c>
      <c r="G27" s="42">
        <v>191</v>
      </c>
      <c r="H27" s="43">
        <f t="shared" si="0"/>
        <v>335</v>
      </c>
    </row>
    <row r="28" spans="1:8" ht="15" customHeight="1">
      <c r="A28" s="40">
        <v>20</v>
      </c>
      <c r="B28" s="41" t="s">
        <v>13</v>
      </c>
      <c r="C28" s="66">
        <v>323</v>
      </c>
      <c r="D28" s="66">
        <v>6260</v>
      </c>
      <c r="E28" s="67">
        <v>4720</v>
      </c>
      <c r="F28" s="50">
        <v>506</v>
      </c>
      <c r="G28" s="42">
        <v>189</v>
      </c>
      <c r="H28" s="43">
        <f t="shared" si="0"/>
        <v>317</v>
      </c>
    </row>
    <row r="29" spans="1:8" ht="15" customHeight="1">
      <c r="A29" s="40">
        <v>21</v>
      </c>
      <c r="B29" s="41" t="s">
        <v>14</v>
      </c>
      <c r="C29" s="44">
        <v>295</v>
      </c>
      <c r="D29" s="44">
        <v>5637</v>
      </c>
      <c r="E29" s="65">
        <v>8192</v>
      </c>
      <c r="F29" s="50">
        <v>877</v>
      </c>
      <c r="G29" s="42">
        <v>292</v>
      </c>
      <c r="H29" s="43">
        <f t="shared" si="0"/>
        <v>585</v>
      </c>
    </row>
    <row r="30" spans="1:8" ht="15" customHeight="1">
      <c r="A30" s="40">
        <v>22</v>
      </c>
      <c r="B30" s="41" t="s">
        <v>15</v>
      </c>
      <c r="C30" s="66">
        <v>320</v>
      </c>
      <c r="D30" s="66">
        <v>7284</v>
      </c>
      <c r="E30" s="67">
        <v>6484</v>
      </c>
      <c r="F30" s="50">
        <v>695</v>
      </c>
      <c r="G30" s="42">
        <v>254</v>
      </c>
      <c r="H30" s="43">
        <f t="shared" si="0"/>
        <v>441</v>
      </c>
    </row>
    <row r="31" spans="1:8" s="99" customFormat="1" ht="15" customHeight="1">
      <c r="A31" s="35"/>
      <c r="B31" s="36" t="s">
        <v>83</v>
      </c>
      <c r="C31" s="37">
        <v>3279</v>
      </c>
      <c r="D31" s="37">
        <v>61060</v>
      </c>
      <c r="E31" s="68">
        <v>83228</v>
      </c>
      <c r="F31" s="39">
        <v>8915</v>
      </c>
      <c r="G31" s="37">
        <v>3150</v>
      </c>
      <c r="H31" s="39">
        <f t="shared" si="0"/>
        <v>5765</v>
      </c>
    </row>
    <row r="32" spans="1:8" ht="15" customHeight="1">
      <c r="A32" s="40">
        <v>23</v>
      </c>
      <c r="B32" s="41" t="s">
        <v>1</v>
      </c>
      <c r="C32" s="69">
        <v>162</v>
      </c>
      <c r="D32" s="69">
        <v>3416</v>
      </c>
      <c r="E32" s="70">
        <v>4362</v>
      </c>
      <c r="F32" s="50">
        <v>467</v>
      </c>
      <c r="G32" s="42">
        <v>162</v>
      </c>
      <c r="H32" s="43">
        <f t="shared" si="0"/>
        <v>305</v>
      </c>
    </row>
    <row r="33" spans="1:8" ht="15" customHeight="1">
      <c r="A33" s="40">
        <v>24</v>
      </c>
      <c r="B33" s="41" t="s">
        <v>16</v>
      </c>
      <c r="C33" s="69">
        <v>402</v>
      </c>
      <c r="D33" s="69">
        <v>7817</v>
      </c>
      <c r="E33" s="70">
        <v>7661</v>
      </c>
      <c r="F33" s="50">
        <v>821</v>
      </c>
      <c r="G33" s="42">
        <v>295</v>
      </c>
      <c r="H33" s="43">
        <f t="shared" si="0"/>
        <v>526</v>
      </c>
    </row>
    <row r="34" spans="1:8" ht="15" customHeight="1">
      <c r="A34" s="40">
        <v>25</v>
      </c>
      <c r="B34" s="41" t="s">
        <v>17</v>
      </c>
      <c r="C34" s="69">
        <v>297</v>
      </c>
      <c r="D34" s="69">
        <v>5743</v>
      </c>
      <c r="E34" s="70">
        <v>8559</v>
      </c>
      <c r="F34" s="50">
        <v>917</v>
      </c>
      <c r="G34" s="42">
        <v>318</v>
      </c>
      <c r="H34" s="43">
        <f t="shared" si="0"/>
        <v>599</v>
      </c>
    </row>
    <row r="35" spans="1:8" ht="15" customHeight="1">
      <c r="A35" s="40">
        <v>26</v>
      </c>
      <c r="B35" s="41" t="s">
        <v>18</v>
      </c>
      <c r="C35" s="69">
        <v>546</v>
      </c>
      <c r="D35" s="69">
        <v>9155</v>
      </c>
      <c r="E35" s="70">
        <v>12764</v>
      </c>
      <c r="F35" s="50">
        <v>1367</v>
      </c>
      <c r="G35" s="42">
        <v>487</v>
      </c>
      <c r="H35" s="43">
        <f t="shared" si="0"/>
        <v>880</v>
      </c>
    </row>
    <row r="36" spans="1:8" ht="15" customHeight="1">
      <c r="A36" s="40">
        <v>27</v>
      </c>
      <c r="B36" s="41" t="s">
        <v>19</v>
      </c>
      <c r="C36" s="69">
        <v>384</v>
      </c>
      <c r="D36" s="69">
        <v>7306</v>
      </c>
      <c r="E36" s="71">
        <v>9880</v>
      </c>
      <c r="F36" s="50">
        <v>1058</v>
      </c>
      <c r="G36" s="42">
        <v>360</v>
      </c>
      <c r="H36" s="43">
        <f t="shared" si="0"/>
        <v>698</v>
      </c>
    </row>
    <row r="37" spans="1:8" ht="15" customHeight="1">
      <c r="A37" s="40">
        <v>28</v>
      </c>
      <c r="B37" s="41" t="s">
        <v>20</v>
      </c>
      <c r="C37" s="72">
        <v>541</v>
      </c>
      <c r="D37" s="72">
        <v>9953</v>
      </c>
      <c r="E37" s="71">
        <v>14126</v>
      </c>
      <c r="F37" s="50">
        <v>1513</v>
      </c>
      <c r="G37" s="42">
        <v>520</v>
      </c>
      <c r="H37" s="43">
        <f t="shared" si="0"/>
        <v>993</v>
      </c>
    </row>
    <row r="38" spans="1:8" ht="15" customHeight="1">
      <c r="A38" s="40">
        <v>29</v>
      </c>
      <c r="B38" s="41" t="s">
        <v>21</v>
      </c>
      <c r="C38" s="69">
        <v>255</v>
      </c>
      <c r="D38" s="69">
        <v>4682</v>
      </c>
      <c r="E38" s="70">
        <v>6537</v>
      </c>
      <c r="F38" s="50">
        <v>700</v>
      </c>
      <c r="G38" s="42">
        <v>256</v>
      </c>
      <c r="H38" s="43">
        <f t="shared" si="0"/>
        <v>444</v>
      </c>
    </row>
    <row r="39" spans="1:8" ht="15" customHeight="1">
      <c r="A39" s="40">
        <v>30</v>
      </c>
      <c r="B39" s="41" t="s">
        <v>22</v>
      </c>
      <c r="C39" s="72">
        <v>406</v>
      </c>
      <c r="D39" s="69">
        <v>7768</v>
      </c>
      <c r="E39" s="70">
        <v>11463</v>
      </c>
      <c r="F39" s="50">
        <v>1228</v>
      </c>
      <c r="G39" s="42">
        <v>424</v>
      </c>
      <c r="H39" s="43">
        <f t="shared" si="0"/>
        <v>804</v>
      </c>
    </row>
    <row r="40" spans="1:8" ht="15" customHeight="1">
      <c r="A40" s="40">
        <v>31</v>
      </c>
      <c r="B40" s="41" t="s">
        <v>144</v>
      </c>
      <c r="C40" s="69">
        <v>70</v>
      </c>
      <c r="D40" s="69">
        <v>1550</v>
      </c>
      <c r="E40" s="70">
        <v>2302</v>
      </c>
      <c r="F40" s="50">
        <v>247</v>
      </c>
      <c r="G40" s="42">
        <v>82</v>
      </c>
      <c r="H40" s="43">
        <f t="shared" si="0"/>
        <v>165</v>
      </c>
    </row>
    <row r="41" spans="1:8" ht="15" customHeight="1">
      <c r="A41" s="40">
        <v>32</v>
      </c>
      <c r="B41" s="41" t="s">
        <v>24</v>
      </c>
      <c r="C41" s="69">
        <v>216</v>
      </c>
      <c r="D41" s="69">
        <v>3670</v>
      </c>
      <c r="E41" s="70">
        <v>5574</v>
      </c>
      <c r="F41" s="50">
        <v>597</v>
      </c>
      <c r="G41" s="42">
        <v>246</v>
      </c>
      <c r="H41" s="43">
        <f t="shared" si="0"/>
        <v>351</v>
      </c>
    </row>
    <row r="42" spans="1:8" s="99" customFormat="1" ht="15" customHeight="1">
      <c r="A42" s="35"/>
      <c r="B42" s="36" t="s">
        <v>84</v>
      </c>
      <c r="C42" s="55">
        <v>2071</v>
      </c>
      <c r="D42" s="55">
        <v>42210</v>
      </c>
      <c r="E42" s="56">
        <v>42926</v>
      </c>
      <c r="F42" s="39">
        <v>4598</v>
      </c>
      <c r="G42" s="37">
        <v>1708</v>
      </c>
      <c r="H42" s="39">
        <f t="shared" si="0"/>
        <v>2890</v>
      </c>
    </row>
    <row r="43" spans="1:8" ht="15" customHeight="1">
      <c r="A43" s="40">
        <v>33</v>
      </c>
      <c r="B43" s="41" t="s">
        <v>1</v>
      </c>
      <c r="C43" s="48">
        <v>383</v>
      </c>
      <c r="D43" s="48">
        <v>7583</v>
      </c>
      <c r="E43" s="49">
        <v>7845</v>
      </c>
      <c r="F43" s="50">
        <v>840.5</v>
      </c>
      <c r="G43" s="42">
        <v>292</v>
      </c>
      <c r="H43" s="43">
        <f t="shared" si="0"/>
        <v>548.5</v>
      </c>
    </row>
    <row r="44" spans="1:8" ht="15" customHeight="1">
      <c r="A44" s="40">
        <v>34</v>
      </c>
      <c r="B44" s="41" t="s">
        <v>25</v>
      </c>
      <c r="C44" s="73">
        <v>153</v>
      </c>
      <c r="D44" s="73">
        <v>2948</v>
      </c>
      <c r="E44" s="74">
        <v>2895</v>
      </c>
      <c r="F44" s="50">
        <v>310</v>
      </c>
      <c r="G44" s="42">
        <v>126</v>
      </c>
      <c r="H44" s="43">
        <f t="shared" si="0"/>
        <v>184</v>
      </c>
    </row>
    <row r="45" spans="1:8" ht="15" customHeight="1">
      <c r="A45" s="40">
        <v>35</v>
      </c>
      <c r="B45" s="41" t="s">
        <v>26</v>
      </c>
      <c r="C45" s="75">
        <v>373</v>
      </c>
      <c r="D45" s="75">
        <v>7809</v>
      </c>
      <c r="E45" s="76">
        <v>10692</v>
      </c>
      <c r="F45" s="50">
        <v>1145</v>
      </c>
      <c r="G45" s="42">
        <v>420</v>
      </c>
      <c r="H45" s="43">
        <f t="shared" si="0"/>
        <v>725</v>
      </c>
    </row>
    <row r="46" spans="1:8" ht="15" customHeight="1">
      <c r="A46" s="40">
        <v>36</v>
      </c>
      <c r="B46" s="41" t="s">
        <v>27</v>
      </c>
      <c r="C46" s="73">
        <v>167</v>
      </c>
      <c r="D46" s="73">
        <v>3735</v>
      </c>
      <c r="E46" s="74">
        <v>2907</v>
      </c>
      <c r="F46" s="50">
        <v>311.5</v>
      </c>
      <c r="G46" s="42">
        <v>159</v>
      </c>
      <c r="H46" s="43">
        <f t="shared" si="0"/>
        <v>152.5</v>
      </c>
    </row>
    <row r="47" spans="1:8" ht="15" customHeight="1">
      <c r="A47" s="40">
        <v>37</v>
      </c>
      <c r="B47" s="41" t="s">
        <v>28</v>
      </c>
      <c r="C47" s="73">
        <v>341</v>
      </c>
      <c r="D47" s="73">
        <v>6461</v>
      </c>
      <c r="E47" s="74">
        <v>5907</v>
      </c>
      <c r="F47" s="50">
        <v>633</v>
      </c>
      <c r="G47" s="42">
        <v>230</v>
      </c>
      <c r="H47" s="43">
        <f t="shared" si="0"/>
        <v>403</v>
      </c>
    </row>
    <row r="48" spans="1:8" ht="15" customHeight="1">
      <c r="A48" s="40">
        <v>38</v>
      </c>
      <c r="B48" s="41" t="s">
        <v>29</v>
      </c>
      <c r="C48" s="73">
        <v>327</v>
      </c>
      <c r="D48" s="73">
        <v>6377</v>
      </c>
      <c r="E48" s="74">
        <v>5632</v>
      </c>
      <c r="F48" s="50">
        <v>603</v>
      </c>
      <c r="G48" s="42">
        <v>215</v>
      </c>
      <c r="H48" s="43">
        <f t="shared" si="0"/>
        <v>388</v>
      </c>
    </row>
    <row r="49" spans="1:8" ht="15" customHeight="1">
      <c r="A49" s="40">
        <v>39</v>
      </c>
      <c r="B49" s="41" t="s">
        <v>30</v>
      </c>
      <c r="C49" s="77">
        <v>327</v>
      </c>
      <c r="D49" s="77">
        <v>7297</v>
      </c>
      <c r="E49" s="78">
        <v>7048</v>
      </c>
      <c r="F49" s="50">
        <v>755</v>
      </c>
      <c r="G49" s="42">
        <v>266</v>
      </c>
      <c r="H49" s="43">
        <f t="shared" si="0"/>
        <v>489</v>
      </c>
    </row>
    <row r="50" spans="1:8" s="99" customFormat="1" ht="15" customHeight="1">
      <c r="A50" s="35"/>
      <c r="B50" s="36" t="s">
        <v>85</v>
      </c>
      <c r="C50" s="55">
        <v>2426</v>
      </c>
      <c r="D50" s="55">
        <v>46152</v>
      </c>
      <c r="E50" s="56">
        <v>45671</v>
      </c>
      <c r="F50" s="39">
        <v>4892</v>
      </c>
      <c r="G50" s="37">
        <v>1733</v>
      </c>
      <c r="H50" s="39">
        <f t="shared" si="0"/>
        <v>3159</v>
      </c>
    </row>
    <row r="51" spans="1:8" ht="15" customHeight="1">
      <c r="A51" s="40">
        <v>40</v>
      </c>
      <c r="B51" s="41" t="s">
        <v>1</v>
      </c>
      <c r="C51" s="48">
        <v>586</v>
      </c>
      <c r="D51" s="48">
        <v>11362</v>
      </c>
      <c r="E51" s="49">
        <v>10918</v>
      </c>
      <c r="F51" s="50">
        <v>1169</v>
      </c>
      <c r="G51" s="42">
        <v>426</v>
      </c>
      <c r="H51" s="43">
        <f t="shared" si="0"/>
        <v>743</v>
      </c>
    </row>
    <row r="52" spans="1:8" ht="15" customHeight="1">
      <c r="A52" s="40">
        <v>41</v>
      </c>
      <c r="B52" s="41" t="s">
        <v>31</v>
      </c>
      <c r="C52" s="57">
        <v>67</v>
      </c>
      <c r="D52" s="57">
        <v>1158</v>
      </c>
      <c r="E52" s="79">
        <v>1136</v>
      </c>
      <c r="F52" s="50">
        <v>121.5</v>
      </c>
      <c r="G52" s="42">
        <v>42</v>
      </c>
      <c r="H52" s="43">
        <f t="shared" si="0"/>
        <v>79.5</v>
      </c>
    </row>
    <row r="53" spans="1:8" ht="15" customHeight="1">
      <c r="A53" s="40">
        <v>42</v>
      </c>
      <c r="B53" s="41" t="s">
        <v>32</v>
      </c>
      <c r="C53" s="57">
        <v>248</v>
      </c>
      <c r="D53" s="57">
        <v>4661</v>
      </c>
      <c r="E53" s="79">
        <v>3704</v>
      </c>
      <c r="F53" s="50">
        <v>397</v>
      </c>
      <c r="G53" s="42">
        <v>130</v>
      </c>
      <c r="H53" s="43">
        <f t="shared" si="0"/>
        <v>267</v>
      </c>
    </row>
    <row r="54" spans="1:8" ht="15" customHeight="1">
      <c r="A54" s="40">
        <v>43</v>
      </c>
      <c r="B54" s="41" t="s">
        <v>33</v>
      </c>
      <c r="C54" s="57">
        <f>14+9+43+4+9+34+24+172</f>
        <v>309</v>
      </c>
      <c r="D54" s="57">
        <f>171+785+88+171+646+476+3235+266</f>
        <v>5838</v>
      </c>
      <c r="E54" s="79">
        <v>5261</v>
      </c>
      <c r="F54" s="50">
        <v>563.5</v>
      </c>
      <c r="G54" s="42">
        <v>207</v>
      </c>
      <c r="H54" s="43">
        <f t="shared" si="0"/>
        <v>356.5</v>
      </c>
    </row>
    <row r="55" spans="1:8" ht="15" customHeight="1">
      <c r="A55" s="40">
        <v>44</v>
      </c>
      <c r="B55" s="41" t="s">
        <v>34</v>
      </c>
      <c r="C55" s="57">
        <v>273</v>
      </c>
      <c r="D55" s="57">
        <v>5192</v>
      </c>
      <c r="E55" s="79">
        <v>5123</v>
      </c>
      <c r="F55" s="50">
        <v>549</v>
      </c>
      <c r="G55" s="42">
        <v>192</v>
      </c>
      <c r="H55" s="43">
        <f t="shared" si="0"/>
        <v>357</v>
      </c>
    </row>
    <row r="56" spans="1:8" ht="15" customHeight="1">
      <c r="A56" s="40">
        <v>45</v>
      </c>
      <c r="B56" s="41" t="s">
        <v>35</v>
      </c>
      <c r="C56" s="57">
        <v>210</v>
      </c>
      <c r="D56" s="57">
        <v>3970</v>
      </c>
      <c r="E56" s="79">
        <v>3978</v>
      </c>
      <c r="F56" s="50">
        <v>426</v>
      </c>
      <c r="G56" s="42">
        <v>151</v>
      </c>
      <c r="H56" s="43">
        <f t="shared" si="0"/>
        <v>275</v>
      </c>
    </row>
    <row r="57" spans="1:8" ht="15" customHeight="1">
      <c r="A57" s="40">
        <v>46</v>
      </c>
      <c r="B57" s="41" t="s">
        <v>36</v>
      </c>
      <c r="C57" s="57">
        <v>477</v>
      </c>
      <c r="D57" s="57">
        <v>8364</v>
      </c>
      <c r="E57" s="79">
        <v>7569</v>
      </c>
      <c r="F57" s="50">
        <v>811</v>
      </c>
      <c r="G57" s="42">
        <v>284</v>
      </c>
      <c r="H57" s="43">
        <f t="shared" si="0"/>
        <v>527</v>
      </c>
    </row>
    <row r="58" spans="1:8" ht="15" customHeight="1">
      <c r="A58" s="40">
        <v>47</v>
      </c>
      <c r="B58" s="41" t="s">
        <v>37</v>
      </c>
      <c r="C58" s="57">
        <v>256</v>
      </c>
      <c r="D58" s="57">
        <v>5607</v>
      </c>
      <c r="E58" s="79">
        <v>7982</v>
      </c>
      <c r="F58" s="50">
        <v>855</v>
      </c>
      <c r="G58" s="42">
        <v>301</v>
      </c>
      <c r="H58" s="43">
        <f t="shared" si="0"/>
        <v>554</v>
      </c>
    </row>
    <row r="59" spans="1:8" s="99" customFormat="1" ht="15" customHeight="1">
      <c r="A59" s="35"/>
      <c r="B59" s="36" t="s">
        <v>86</v>
      </c>
      <c r="C59" s="55">
        <v>1135</v>
      </c>
      <c r="D59" s="55">
        <v>20635</v>
      </c>
      <c r="E59" s="56">
        <v>27052</v>
      </c>
      <c r="F59" s="39">
        <v>2898</v>
      </c>
      <c r="G59" s="37">
        <v>1048</v>
      </c>
      <c r="H59" s="39">
        <f t="shared" si="0"/>
        <v>1850</v>
      </c>
    </row>
    <row r="60" spans="1:8" ht="15" customHeight="1">
      <c r="A60" s="40">
        <v>48</v>
      </c>
      <c r="B60" s="41" t="s">
        <v>1</v>
      </c>
      <c r="C60" s="48">
        <v>322</v>
      </c>
      <c r="D60" s="48">
        <v>6125</v>
      </c>
      <c r="E60" s="49">
        <v>8423</v>
      </c>
      <c r="F60" s="50">
        <v>902</v>
      </c>
      <c r="G60" s="42">
        <v>306</v>
      </c>
      <c r="H60" s="43">
        <f t="shared" si="0"/>
        <v>596</v>
      </c>
    </row>
    <row r="61" spans="1:8" ht="15" customHeight="1">
      <c r="A61" s="40">
        <v>49</v>
      </c>
      <c r="B61" s="41" t="s">
        <v>38</v>
      </c>
      <c r="C61" s="57">
        <v>405</v>
      </c>
      <c r="D61" s="57">
        <v>7820</v>
      </c>
      <c r="E61" s="59">
        <v>10765</v>
      </c>
      <c r="F61" s="50">
        <v>1153</v>
      </c>
      <c r="G61" s="42">
        <v>399</v>
      </c>
      <c r="H61" s="43">
        <f t="shared" si="0"/>
        <v>754</v>
      </c>
    </row>
    <row r="62" spans="1:8" ht="15" customHeight="1">
      <c r="A62" s="40">
        <v>50</v>
      </c>
      <c r="B62" s="41" t="s">
        <v>39</v>
      </c>
      <c r="C62" s="80">
        <v>408</v>
      </c>
      <c r="D62" s="80">
        <v>6690</v>
      </c>
      <c r="E62" s="81">
        <v>7864</v>
      </c>
      <c r="F62" s="50">
        <v>842</v>
      </c>
      <c r="G62" s="42">
        <v>343</v>
      </c>
      <c r="H62" s="43">
        <f t="shared" si="0"/>
        <v>499</v>
      </c>
    </row>
    <row r="63" spans="1:8" s="99" customFormat="1" ht="15" customHeight="1">
      <c r="A63" s="35"/>
      <c r="B63" s="36" t="s">
        <v>87</v>
      </c>
      <c r="C63" s="55">
        <v>2111</v>
      </c>
      <c r="D63" s="55">
        <v>38686</v>
      </c>
      <c r="E63" s="56">
        <v>39337</v>
      </c>
      <c r="F63" s="39">
        <v>4213</v>
      </c>
      <c r="G63" s="37">
        <v>1586</v>
      </c>
      <c r="H63" s="39">
        <f t="shared" si="0"/>
        <v>2627</v>
      </c>
    </row>
    <row r="64" spans="1:8" ht="15" customHeight="1">
      <c r="A64" s="40">
        <v>51</v>
      </c>
      <c r="B64" s="41" t="s">
        <v>1</v>
      </c>
      <c r="C64" s="48">
        <v>521</v>
      </c>
      <c r="D64" s="48">
        <v>9549</v>
      </c>
      <c r="E64" s="49">
        <v>8273</v>
      </c>
      <c r="F64" s="50">
        <v>886</v>
      </c>
      <c r="G64" s="42">
        <v>410</v>
      </c>
      <c r="H64" s="43">
        <f t="shared" si="0"/>
        <v>476</v>
      </c>
    </row>
    <row r="65" spans="1:8" ht="15" customHeight="1">
      <c r="A65" s="40">
        <v>52</v>
      </c>
      <c r="B65" s="41" t="s">
        <v>40</v>
      </c>
      <c r="C65" s="57">
        <v>392</v>
      </c>
      <c r="D65" s="57">
        <v>6092</v>
      </c>
      <c r="E65" s="59">
        <v>5568</v>
      </c>
      <c r="F65" s="50">
        <v>596</v>
      </c>
      <c r="G65" s="42">
        <v>211</v>
      </c>
      <c r="H65" s="43">
        <f t="shared" si="0"/>
        <v>385</v>
      </c>
    </row>
    <row r="66" spans="1:8" ht="15" customHeight="1">
      <c r="A66" s="40">
        <v>53</v>
      </c>
      <c r="B66" s="41" t="s">
        <v>41</v>
      </c>
      <c r="C66" s="82">
        <v>207</v>
      </c>
      <c r="D66" s="82">
        <v>3615</v>
      </c>
      <c r="E66" s="83">
        <v>3464</v>
      </c>
      <c r="F66" s="50">
        <v>371</v>
      </c>
      <c r="G66" s="42">
        <v>135</v>
      </c>
      <c r="H66" s="43">
        <f t="shared" si="0"/>
        <v>236</v>
      </c>
    </row>
    <row r="67" spans="1:8" ht="15" customHeight="1">
      <c r="A67" s="40">
        <v>54</v>
      </c>
      <c r="B67" s="41" t="s">
        <v>42</v>
      </c>
      <c r="C67" s="84">
        <v>382</v>
      </c>
      <c r="D67" s="84">
        <v>7248</v>
      </c>
      <c r="E67" s="79">
        <v>6121</v>
      </c>
      <c r="F67" s="50">
        <v>656</v>
      </c>
      <c r="G67" s="42">
        <v>239</v>
      </c>
      <c r="H67" s="43">
        <f t="shared" si="0"/>
        <v>417</v>
      </c>
    </row>
    <row r="68" spans="1:8" ht="15" customHeight="1">
      <c r="A68" s="40">
        <v>55</v>
      </c>
      <c r="B68" s="41" t="s">
        <v>43</v>
      </c>
      <c r="C68" s="84">
        <v>609</v>
      </c>
      <c r="D68" s="84">
        <v>12182</v>
      </c>
      <c r="E68" s="79">
        <v>15911</v>
      </c>
      <c r="F68" s="50">
        <v>1704</v>
      </c>
      <c r="G68" s="42">
        <v>591</v>
      </c>
      <c r="H68" s="43">
        <f t="shared" si="0"/>
        <v>1113</v>
      </c>
    </row>
    <row r="69" spans="1:8" s="99" customFormat="1" ht="15" customHeight="1">
      <c r="A69" s="35"/>
      <c r="B69" s="36" t="s">
        <v>88</v>
      </c>
      <c r="C69" s="55">
        <v>2687</v>
      </c>
      <c r="D69" s="55">
        <v>49923</v>
      </c>
      <c r="E69" s="56">
        <v>55927</v>
      </c>
      <c r="F69" s="39">
        <v>5990</v>
      </c>
      <c r="G69" s="37">
        <v>2312</v>
      </c>
      <c r="H69" s="39">
        <f t="shared" si="0"/>
        <v>3678</v>
      </c>
    </row>
    <row r="70" spans="1:8" ht="15" customHeight="1">
      <c r="A70" s="40">
        <v>56</v>
      </c>
      <c r="B70" s="41" t="s">
        <v>1</v>
      </c>
      <c r="C70" s="48">
        <v>626</v>
      </c>
      <c r="D70" s="48">
        <v>10841</v>
      </c>
      <c r="E70" s="49">
        <v>10270</v>
      </c>
      <c r="F70" s="50">
        <v>1100</v>
      </c>
      <c r="G70" s="42">
        <v>404</v>
      </c>
      <c r="H70" s="43">
        <f aca="true" t="shared" si="1" ref="H70:H111">F70-G70</f>
        <v>696</v>
      </c>
    </row>
    <row r="71" spans="1:8" ht="15" customHeight="1">
      <c r="A71" s="40">
        <v>57</v>
      </c>
      <c r="B71" s="41" t="s">
        <v>44</v>
      </c>
      <c r="C71" s="82">
        <v>346</v>
      </c>
      <c r="D71" s="82">
        <v>5073</v>
      </c>
      <c r="E71" s="83">
        <v>4326</v>
      </c>
      <c r="F71" s="50">
        <v>463</v>
      </c>
      <c r="G71" s="42">
        <v>195</v>
      </c>
      <c r="H71" s="43">
        <f t="shared" si="1"/>
        <v>268</v>
      </c>
    </row>
    <row r="72" spans="1:8" ht="15" customHeight="1">
      <c r="A72" s="40">
        <v>58</v>
      </c>
      <c r="B72" s="41" t="s">
        <v>45</v>
      </c>
      <c r="C72" s="82">
        <v>207</v>
      </c>
      <c r="D72" s="82">
        <v>4612</v>
      </c>
      <c r="E72" s="83">
        <v>4660</v>
      </c>
      <c r="F72" s="50">
        <v>499</v>
      </c>
      <c r="G72" s="42">
        <v>308</v>
      </c>
      <c r="H72" s="43">
        <f t="shared" si="1"/>
        <v>191</v>
      </c>
    </row>
    <row r="73" spans="1:8" ht="15" customHeight="1">
      <c r="A73" s="40">
        <v>59</v>
      </c>
      <c r="B73" s="41" t="s">
        <v>46</v>
      </c>
      <c r="C73" s="82">
        <v>322</v>
      </c>
      <c r="D73" s="82">
        <v>6298</v>
      </c>
      <c r="E73" s="83">
        <v>8978</v>
      </c>
      <c r="F73" s="50">
        <v>962</v>
      </c>
      <c r="G73" s="42">
        <v>335</v>
      </c>
      <c r="H73" s="43">
        <f t="shared" si="1"/>
        <v>627</v>
      </c>
    </row>
    <row r="74" spans="1:8" ht="15" customHeight="1">
      <c r="A74" s="40">
        <v>60</v>
      </c>
      <c r="B74" s="41" t="s">
        <v>47</v>
      </c>
      <c r="C74" s="82">
        <v>142</v>
      </c>
      <c r="D74" s="82">
        <v>2237</v>
      </c>
      <c r="E74" s="83">
        <v>3406</v>
      </c>
      <c r="F74" s="50">
        <v>365</v>
      </c>
      <c r="G74" s="42">
        <v>125</v>
      </c>
      <c r="H74" s="43">
        <f t="shared" si="1"/>
        <v>240</v>
      </c>
    </row>
    <row r="75" spans="1:8" ht="15" customHeight="1">
      <c r="A75" s="40">
        <v>61</v>
      </c>
      <c r="B75" s="41" t="s">
        <v>145</v>
      </c>
      <c r="C75" s="82">
        <v>217</v>
      </c>
      <c r="D75" s="82">
        <v>3947</v>
      </c>
      <c r="E75" s="83">
        <v>5626</v>
      </c>
      <c r="F75" s="50">
        <v>603</v>
      </c>
      <c r="G75" s="42">
        <v>245</v>
      </c>
      <c r="H75" s="43">
        <f t="shared" si="1"/>
        <v>358</v>
      </c>
    </row>
    <row r="76" spans="1:8" ht="15" customHeight="1">
      <c r="A76" s="40">
        <v>62</v>
      </c>
      <c r="B76" s="41" t="s">
        <v>49</v>
      </c>
      <c r="C76" s="82">
        <v>140</v>
      </c>
      <c r="D76" s="82">
        <v>2779</v>
      </c>
      <c r="E76" s="83">
        <v>2518</v>
      </c>
      <c r="F76" s="50">
        <v>270</v>
      </c>
      <c r="G76" s="42">
        <v>105</v>
      </c>
      <c r="H76" s="43">
        <f t="shared" si="1"/>
        <v>165</v>
      </c>
    </row>
    <row r="77" spans="1:8" ht="15" customHeight="1">
      <c r="A77" s="40">
        <v>63</v>
      </c>
      <c r="B77" s="41" t="s">
        <v>50</v>
      </c>
      <c r="C77" s="82">
        <v>155</v>
      </c>
      <c r="D77" s="82">
        <v>2921</v>
      </c>
      <c r="E77" s="83">
        <v>4384</v>
      </c>
      <c r="F77" s="50">
        <v>470</v>
      </c>
      <c r="G77" s="42">
        <v>148</v>
      </c>
      <c r="H77" s="43">
        <f t="shared" si="1"/>
        <v>322</v>
      </c>
    </row>
    <row r="78" spans="1:8" ht="15" customHeight="1">
      <c r="A78" s="40">
        <v>64</v>
      </c>
      <c r="B78" s="41" t="s">
        <v>51</v>
      </c>
      <c r="C78" s="82">
        <v>91</v>
      </c>
      <c r="D78" s="82">
        <v>1875</v>
      </c>
      <c r="E78" s="83">
        <v>2768</v>
      </c>
      <c r="F78" s="50">
        <v>296</v>
      </c>
      <c r="G78" s="42">
        <v>113</v>
      </c>
      <c r="H78" s="43">
        <f t="shared" si="1"/>
        <v>183</v>
      </c>
    </row>
    <row r="79" spans="1:8" ht="15" customHeight="1">
      <c r="A79" s="40">
        <v>65</v>
      </c>
      <c r="B79" s="41" t="s">
        <v>52</v>
      </c>
      <c r="C79" s="82">
        <v>441</v>
      </c>
      <c r="D79" s="82">
        <v>9340</v>
      </c>
      <c r="E79" s="83">
        <v>8991</v>
      </c>
      <c r="F79" s="50">
        <v>963</v>
      </c>
      <c r="G79" s="42">
        <v>334</v>
      </c>
      <c r="H79" s="43">
        <f t="shared" si="1"/>
        <v>629</v>
      </c>
    </row>
    <row r="80" spans="1:8" s="99" customFormat="1" ht="15" customHeight="1">
      <c r="A80" s="35"/>
      <c r="B80" s="36" t="s">
        <v>89</v>
      </c>
      <c r="C80" s="55">
        <v>1834</v>
      </c>
      <c r="D80" s="55">
        <v>40182</v>
      </c>
      <c r="E80" s="56">
        <v>44902</v>
      </c>
      <c r="F80" s="39">
        <v>4809.5</v>
      </c>
      <c r="G80" s="37">
        <v>1769</v>
      </c>
      <c r="H80" s="39">
        <f t="shared" si="1"/>
        <v>3040.5</v>
      </c>
    </row>
    <row r="81" spans="1:8" ht="15" customHeight="1">
      <c r="A81" s="40">
        <v>66</v>
      </c>
      <c r="B81" s="41" t="s">
        <v>1</v>
      </c>
      <c r="C81" s="48">
        <v>227</v>
      </c>
      <c r="D81" s="48">
        <v>5193</v>
      </c>
      <c r="E81" s="49">
        <v>5191</v>
      </c>
      <c r="F81" s="50">
        <v>556</v>
      </c>
      <c r="G81" s="42">
        <v>202</v>
      </c>
      <c r="H81" s="43">
        <f t="shared" si="1"/>
        <v>354</v>
      </c>
    </row>
    <row r="82" spans="1:8" ht="15" customHeight="1">
      <c r="A82" s="40">
        <v>67</v>
      </c>
      <c r="B82" s="41" t="s">
        <v>53</v>
      </c>
      <c r="C82" s="57">
        <v>198</v>
      </c>
      <c r="D82" s="57">
        <v>5121</v>
      </c>
      <c r="E82" s="58">
        <v>5021</v>
      </c>
      <c r="F82" s="50">
        <v>538</v>
      </c>
      <c r="G82" s="42">
        <v>231</v>
      </c>
      <c r="H82" s="43">
        <f t="shared" si="1"/>
        <v>307</v>
      </c>
    </row>
    <row r="83" spans="1:8" ht="15" customHeight="1">
      <c r="A83" s="40">
        <v>68</v>
      </c>
      <c r="B83" s="41" t="s">
        <v>54</v>
      </c>
      <c r="C83" s="57">
        <v>315</v>
      </c>
      <c r="D83" s="57">
        <v>6288</v>
      </c>
      <c r="E83" s="59">
        <v>5735</v>
      </c>
      <c r="F83" s="50">
        <v>614</v>
      </c>
      <c r="G83" s="42">
        <v>221</v>
      </c>
      <c r="H83" s="43">
        <f t="shared" si="1"/>
        <v>393</v>
      </c>
    </row>
    <row r="84" spans="1:8" ht="15" customHeight="1">
      <c r="A84" s="40">
        <v>69</v>
      </c>
      <c r="B84" s="41" t="s">
        <v>55</v>
      </c>
      <c r="C84" s="57">
        <v>267</v>
      </c>
      <c r="D84" s="57">
        <v>7386</v>
      </c>
      <c r="E84" s="59">
        <v>6668</v>
      </c>
      <c r="F84" s="50">
        <v>714</v>
      </c>
      <c r="G84" s="42">
        <v>245</v>
      </c>
      <c r="H84" s="43">
        <f t="shared" si="1"/>
        <v>469</v>
      </c>
    </row>
    <row r="85" spans="1:8" ht="15" customHeight="1">
      <c r="A85" s="40">
        <v>70</v>
      </c>
      <c r="B85" s="41" t="s">
        <v>56</v>
      </c>
      <c r="C85" s="57">
        <v>421</v>
      </c>
      <c r="D85" s="57">
        <v>8819</v>
      </c>
      <c r="E85" s="59">
        <v>12146</v>
      </c>
      <c r="F85" s="50">
        <v>1301</v>
      </c>
      <c r="G85" s="42">
        <v>450</v>
      </c>
      <c r="H85" s="43">
        <f t="shared" si="1"/>
        <v>851</v>
      </c>
    </row>
    <row r="86" spans="1:8" ht="15" customHeight="1">
      <c r="A86" s="40">
        <v>71</v>
      </c>
      <c r="B86" s="41" t="s">
        <v>57</v>
      </c>
      <c r="C86" s="57">
        <v>5</v>
      </c>
      <c r="D86" s="57">
        <v>91</v>
      </c>
      <c r="E86" s="59">
        <v>91</v>
      </c>
      <c r="F86" s="50">
        <v>10</v>
      </c>
      <c r="G86" s="42">
        <v>4</v>
      </c>
      <c r="H86" s="43">
        <f t="shared" si="1"/>
        <v>6</v>
      </c>
    </row>
    <row r="87" spans="1:8" ht="15" customHeight="1">
      <c r="A87" s="40">
        <v>72</v>
      </c>
      <c r="B87" s="41" t="s">
        <v>58</v>
      </c>
      <c r="C87" s="57">
        <v>120</v>
      </c>
      <c r="D87" s="57">
        <v>2087</v>
      </c>
      <c r="E87" s="85">
        <v>2083</v>
      </c>
      <c r="F87" s="50">
        <v>223</v>
      </c>
      <c r="G87" s="42">
        <v>82</v>
      </c>
      <c r="H87" s="43">
        <f t="shared" si="1"/>
        <v>141</v>
      </c>
    </row>
    <row r="88" spans="1:8" ht="15" customHeight="1">
      <c r="A88" s="40">
        <v>73</v>
      </c>
      <c r="B88" s="41" t="s">
        <v>59</v>
      </c>
      <c r="C88" s="57">
        <v>99</v>
      </c>
      <c r="D88" s="57">
        <v>1628</v>
      </c>
      <c r="E88" s="86">
        <v>3119</v>
      </c>
      <c r="F88" s="50">
        <v>334</v>
      </c>
      <c r="G88" s="42">
        <v>128</v>
      </c>
      <c r="H88" s="43">
        <f t="shared" si="1"/>
        <v>206</v>
      </c>
    </row>
    <row r="89" spans="1:8" ht="15" customHeight="1">
      <c r="A89" s="40">
        <v>74</v>
      </c>
      <c r="B89" s="41" t="s">
        <v>60</v>
      </c>
      <c r="C89" s="57">
        <v>62</v>
      </c>
      <c r="D89" s="57">
        <v>1177</v>
      </c>
      <c r="E89" s="59">
        <v>1573</v>
      </c>
      <c r="F89" s="50">
        <v>168.5</v>
      </c>
      <c r="G89" s="42">
        <v>64</v>
      </c>
      <c r="H89" s="43">
        <f t="shared" si="1"/>
        <v>104.5</v>
      </c>
    </row>
    <row r="90" spans="1:8" ht="15" customHeight="1">
      <c r="A90" s="40">
        <v>75</v>
      </c>
      <c r="B90" s="41" t="s">
        <v>61</v>
      </c>
      <c r="C90" s="57">
        <v>120</v>
      </c>
      <c r="D90" s="57">
        <v>2392</v>
      </c>
      <c r="E90" s="59">
        <v>3275</v>
      </c>
      <c r="F90" s="50">
        <v>351</v>
      </c>
      <c r="G90" s="42">
        <v>142</v>
      </c>
      <c r="H90" s="43">
        <f t="shared" si="1"/>
        <v>209</v>
      </c>
    </row>
    <row r="91" spans="1:8" s="99" customFormat="1" ht="15" customHeight="1">
      <c r="A91" s="35"/>
      <c r="B91" s="36" t="s">
        <v>90</v>
      </c>
      <c r="C91" s="55">
        <v>1805</v>
      </c>
      <c r="D91" s="55">
        <v>33816</v>
      </c>
      <c r="E91" s="56">
        <v>45587</v>
      </c>
      <c r="F91" s="39">
        <v>4883</v>
      </c>
      <c r="G91" s="37">
        <v>1740</v>
      </c>
      <c r="H91" s="39">
        <f t="shared" si="1"/>
        <v>3143</v>
      </c>
    </row>
    <row r="92" spans="1:8" ht="15" customHeight="1">
      <c r="A92" s="40">
        <v>76</v>
      </c>
      <c r="B92" s="41" t="s">
        <v>1</v>
      </c>
      <c r="C92" s="82">
        <v>178</v>
      </c>
      <c r="D92" s="82">
        <v>3581</v>
      </c>
      <c r="E92" s="83">
        <v>3524</v>
      </c>
      <c r="F92" s="50">
        <v>377</v>
      </c>
      <c r="G92" s="42">
        <v>133</v>
      </c>
      <c r="H92" s="43">
        <f t="shared" si="1"/>
        <v>244</v>
      </c>
    </row>
    <row r="93" spans="1:8" ht="15" customHeight="1">
      <c r="A93" s="40">
        <v>77</v>
      </c>
      <c r="B93" s="41" t="s">
        <v>62</v>
      </c>
      <c r="C93" s="82">
        <v>621</v>
      </c>
      <c r="D93" s="82">
        <v>10131</v>
      </c>
      <c r="E93" s="83">
        <v>14376</v>
      </c>
      <c r="F93" s="50">
        <v>1540</v>
      </c>
      <c r="G93" s="42">
        <v>565</v>
      </c>
      <c r="H93" s="43">
        <f t="shared" si="1"/>
        <v>975</v>
      </c>
    </row>
    <row r="94" spans="1:8" ht="15" customHeight="1">
      <c r="A94" s="40">
        <v>78</v>
      </c>
      <c r="B94" s="41" t="s">
        <v>63</v>
      </c>
      <c r="C94" s="82">
        <v>156</v>
      </c>
      <c r="D94" s="82">
        <v>2830</v>
      </c>
      <c r="E94" s="83">
        <v>2927</v>
      </c>
      <c r="F94" s="50">
        <v>314</v>
      </c>
      <c r="G94" s="42">
        <v>107</v>
      </c>
      <c r="H94" s="43">
        <f t="shared" si="1"/>
        <v>207</v>
      </c>
    </row>
    <row r="95" spans="1:8" ht="15" customHeight="1">
      <c r="A95" s="40">
        <v>79</v>
      </c>
      <c r="B95" s="41" t="s">
        <v>64</v>
      </c>
      <c r="C95" s="87">
        <v>319</v>
      </c>
      <c r="D95" s="87">
        <v>6206</v>
      </c>
      <c r="E95" s="88">
        <v>9394</v>
      </c>
      <c r="F95" s="50">
        <v>1006</v>
      </c>
      <c r="G95" s="42">
        <v>348</v>
      </c>
      <c r="H95" s="43">
        <f t="shared" si="1"/>
        <v>658</v>
      </c>
    </row>
    <row r="96" spans="1:8" ht="15" customHeight="1">
      <c r="A96" s="40">
        <v>80</v>
      </c>
      <c r="B96" s="41" t="s">
        <v>65</v>
      </c>
      <c r="C96" s="82">
        <v>531</v>
      </c>
      <c r="D96" s="82">
        <v>11068</v>
      </c>
      <c r="E96" s="83">
        <v>15366</v>
      </c>
      <c r="F96" s="50">
        <v>1646</v>
      </c>
      <c r="G96" s="42">
        <v>587</v>
      </c>
      <c r="H96" s="43">
        <f t="shared" si="1"/>
        <v>1059</v>
      </c>
    </row>
    <row r="97" spans="1:8" s="99" customFormat="1" ht="15" customHeight="1">
      <c r="A97" s="35"/>
      <c r="B97" s="36" t="s">
        <v>91</v>
      </c>
      <c r="C97" s="55">
        <v>3814</v>
      </c>
      <c r="D97" s="55">
        <v>57459</v>
      </c>
      <c r="E97" s="56">
        <v>80027</v>
      </c>
      <c r="F97" s="39">
        <v>8572</v>
      </c>
      <c r="G97" s="37">
        <v>3086</v>
      </c>
      <c r="H97" s="39">
        <f t="shared" si="1"/>
        <v>5486</v>
      </c>
    </row>
    <row r="98" spans="1:8" ht="15" customHeight="1">
      <c r="A98" s="40">
        <v>81</v>
      </c>
      <c r="B98" s="41" t="s">
        <v>1</v>
      </c>
      <c r="C98" s="57">
        <v>75</v>
      </c>
      <c r="D98" s="57">
        <v>1612</v>
      </c>
      <c r="E98" s="59">
        <v>2229</v>
      </c>
      <c r="F98" s="50">
        <v>239</v>
      </c>
      <c r="G98" s="42">
        <v>87</v>
      </c>
      <c r="H98" s="43">
        <f t="shared" si="1"/>
        <v>152</v>
      </c>
    </row>
    <row r="99" spans="1:8" ht="15" customHeight="1">
      <c r="A99" s="40">
        <v>82</v>
      </c>
      <c r="B99" s="41" t="s">
        <v>66</v>
      </c>
      <c r="C99" s="89">
        <v>282</v>
      </c>
      <c r="D99" s="89">
        <v>4355</v>
      </c>
      <c r="E99" s="90">
        <v>5792</v>
      </c>
      <c r="F99" s="50">
        <v>620.5</v>
      </c>
      <c r="G99" s="42">
        <v>241</v>
      </c>
      <c r="H99" s="43">
        <f t="shared" si="1"/>
        <v>379.5</v>
      </c>
    </row>
    <row r="100" spans="1:8" ht="15" customHeight="1">
      <c r="A100" s="40">
        <v>83</v>
      </c>
      <c r="B100" s="41" t="s">
        <v>67</v>
      </c>
      <c r="C100" s="80">
        <v>768</v>
      </c>
      <c r="D100" s="80">
        <v>8744</v>
      </c>
      <c r="E100" s="91">
        <v>12536</v>
      </c>
      <c r="F100" s="50">
        <v>1343</v>
      </c>
      <c r="G100" s="42">
        <v>491</v>
      </c>
      <c r="H100" s="43">
        <f t="shared" si="1"/>
        <v>852</v>
      </c>
    </row>
    <row r="101" spans="1:8" ht="15" customHeight="1">
      <c r="A101" s="40">
        <v>84</v>
      </c>
      <c r="B101" s="41" t="s">
        <v>68</v>
      </c>
      <c r="C101" s="92">
        <v>841</v>
      </c>
      <c r="D101" s="92">
        <v>13162</v>
      </c>
      <c r="E101" s="93">
        <v>18082</v>
      </c>
      <c r="F101" s="50">
        <v>1937</v>
      </c>
      <c r="G101" s="42">
        <v>721</v>
      </c>
      <c r="H101" s="43">
        <f t="shared" si="1"/>
        <v>1216</v>
      </c>
    </row>
    <row r="102" spans="1:8" ht="15" customHeight="1">
      <c r="A102" s="40">
        <v>85</v>
      </c>
      <c r="B102" s="41" t="s">
        <v>146</v>
      </c>
      <c r="C102" s="89">
        <v>422</v>
      </c>
      <c r="D102" s="89">
        <v>5328</v>
      </c>
      <c r="E102" s="90">
        <v>7551</v>
      </c>
      <c r="F102" s="50">
        <v>809</v>
      </c>
      <c r="G102" s="42">
        <v>290</v>
      </c>
      <c r="H102" s="43">
        <f t="shared" si="1"/>
        <v>519</v>
      </c>
    </row>
    <row r="103" spans="1:8" ht="15" customHeight="1">
      <c r="A103" s="40">
        <v>86</v>
      </c>
      <c r="B103" s="41" t="s">
        <v>147</v>
      </c>
      <c r="C103" s="89">
        <v>167</v>
      </c>
      <c r="D103" s="89">
        <v>2278</v>
      </c>
      <c r="E103" s="90">
        <v>2701</v>
      </c>
      <c r="F103" s="50">
        <v>289</v>
      </c>
      <c r="G103" s="42">
        <v>100</v>
      </c>
      <c r="H103" s="43">
        <f t="shared" si="1"/>
        <v>189</v>
      </c>
    </row>
    <row r="104" spans="1:8" ht="15" customHeight="1">
      <c r="A104" s="40">
        <v>87</v>
      </c>
      <c r="B104" s="41" t="s">
        <v>148</v>
      </c>
      <c r="C104" s="89">
        <v>156</v>
      </c>
      <c r="D104" s="89">
        <v>2934</v>
      </c>
      <c r="E104" s="59">
        <v>4075</v>
      </c>
      <c r="F104" s="50">
        <v>436.5</v>
      </c>
      <c r="G104" s="42">
        <v>152</v>
      </c>
      <c r="H104" s="43">
        <f t="shared" si="1"/>
        <v>284.5</v>
      </c>
    </row>
    <row r="105" spans="1:8" ht="15" customHeight="1">
      <c r="A105" s="40">
        <v>88</v>
      </c>
      <c r="B105" s="41" t="s">
        <v>72</v>
      </c>
      <c r="C105" s="89">
        <v>178</v>
      </c>
      <c r="D105" s="89">
        <v>3318</v>
      </c>
      <c r="E105" s="90">
        <v>4754</v>
      </c>
      <c r="F105" s="50">
        <v>509</v>
      </c>
      <c r="G105" s="42">
        <v>179</v>
      </c>
      <c r="H105" s="43">
        <f t="shared" si="1"/>
        <v>330</v>
      </c>
    </row>
    <row r="106" spans="1:8" ht="15" customHeight="1">
      <c r="A106" s="40">
        <v>89</v>
      </c>
      <c r="B106" s="41" t="s">
        <v>73</v>
      </c>
      <c r="C106" s="89">
        <v>290</v>
      </c>
      <c r="D106" s="89">
        <v>5966</v>
      </c>
      <c r="E106" s="90">
        <v>8317</v>
      </c>
      <c r="F106" s="50">
        <v>891</v>
      </c>
      <c r="G106" s="42">
        <v>296</v>
      </c>
      <c r="H106" s="43">
        <f t="shared" si="1"/>
        <v>595</v>
      </c>
    </row>
    <row r="107" spans="1:8" ht="15" customHeight="1">
      <c r="A107" s="40">
        <v>90</v>
      </c>
      <c r="B107" s="41" t="s">
        <v>74</v>
      </c>
      <c r="C107" s="89">
        <v>9</v>
      </c>
      <c r="D107" s="89">
        <v>209</v>
      </c>
      <c r="E107" s="90">
        <v>299</v>
      </c>
      <c r="F107" s="50">
        <v>32</v>
      </c>
      <c r="G107" s="42">
        <v>11</v>
      </c>
      <c r="H107" s="43">
        <f t="shared" si="1"/>
        <v>21</v>
      </c>
    </row>
    <row r="108" spans="1:8" ht="15" customHeight="1">
      <c r="A108" s="40">
        <v>91</v>
      </c>
      <c r="B108" s="41" t="s">
        <v>75</v>
      </c>
      <c r="C108" s="89">
        <v>219</v>
      </c>
      <c r="D108" s="89">
        <v>3375</v>
      </c>
      <c r="E108" s="90">
        <v>5002</v>
      </c>
      <c r="F108" s="50">
        <v>536</v>
      </c>
      <c r="G108" s="42">
        <v>199</v>
      </c>
      <c r="H108" s="43">
        <f t="shared" si="1"/>
        <v>337</v>
      </c>
    </row>
    <row r="109" spans="1:8" ht="15" customHeight="1">
      <c r="A109" s="40">
        <v>92</v>
      </c>
      <c r="B109" s="41" t="s">
        <v>149</v>
      </c>
      <c r="C109" s="89">
        <v>198</v>
      </c>
      <c r="D109" s="89">
        <v>2594</v>
      </c>
      <c r="E109" s="94">
        <v>3878</v>
      </c>
      <c r="F109" s="50">
        <v>415</v>
      </c>
      <c r="G109" s="42">
        <v>143</v>
      </c>
      <c r="H109" s="43">
        <f t="shared" si="1"/>
        <v>272</v>
      </c>
    </row>
    <row r="110" spans="1:8" ht="15" customHeight="1">
      <c r="A110" s="40">
        <v>92</v>
      </c>
      <c r="B110" s="41" t="s">
        <v>150</v>
      </c>
      <c r="C110" s="82">
        <v>209</v>
      </c>
      <c r="D110" s="82">
        <v>3584</v>
      </c>
      <c r="E110" s="83">
        <v>4811</v>
      </c>
      <c r="F110" s="50">
        <v>515</v>
      </c>
      <c r="G110" s="42">
        <v>176</v>
      </c>
      <c r="H110" s="43">
        <f t="shared" si="1"/>
        <v>339</v>
      </c>
    </row>
    <row r="111" spans="1:8" s="99" customFormat="1" ht="28.5">
      <c r="A111" s="40">
        <v>93</v>
      </c>
      <c r="B111" s="36" t="s">
        <v>92</v>
      </c>
      <c r="C111" s="55">
        <v>2511</v>
      </c>
      <c r="D111" s="55">
        <v>37415</v>
      </c>
      <c r="E111" s="56">
        <v>54490</v>
      </c>
      <c r="F111" s="39">
        <v>5836.6</v>
      </c>
      <c r="G111" s="37">
        <v>2000</v>
      </c>
      <c r="H111" s="39">
        <f t="shared" si="1"/>
        <v>3836.6000000000004</v>
      </c>
    </row>
    <row r="112" spans="3:5" ht="13.5">
      <c r="C112" s="103"/>
      <c r="D112" s="103"/>
      <c r="E112" s="103"/>
    </row>
  </sheetData>
  <sheetProtection/>
  <mergeCells count="1">
    <mergeCell ref="A2:H2"/>
  </mergeCells>
  <printOptions/>
  <pageMargins left="0.75" right="0.51875" top="0.61875" bottom="0.5" header="0.5" footer="0.38888888888888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0"/>
  <sheetViews>
    <sheetView zoomScale="115" zoomScaleNormal="115" zoomScalePageLayoutView="0" workbookViewId="0" topLeftCell="A40">
      <selection activeCell="G11" sqref="G11"/>
    </sheetView>
  </sheetViews>
  <sheetFormatPr defaultColWidth="9.00390625" defaultRowHeight="14.25"/>
  <cols>
    <col min="1" max="1" width="4.50390625" style="108" customWidth="1"/>
    <col min="2" max="2" width="10.625" style="138" customWidth="1"/>
    <col min="3" max="3" width="12.75390625" style="114" customWidth="1"/>
    <col min="4" max="4" width="7.00390625" style="17" customWidth="1"/>
    <col min="5" max="5" width="9.00390625" style="17" customWidth="1"/>
    <col min="6" max="6" width="9.875" style="17" customWidth="1"/>
    <col min="7" max="7" width="9.50390625" style="17" customWidth="1"/>
    <col min="8" max="8" width="8.625" style="21" customWidth="1"/>
    <col min="9" max="9" width="8.125" style="18" customWidth="1"/>
    <col min="10" max="10" width="8.625" style="18" customWidth="1"/>
    <col min="11" max="11" width="9.50390625" style="110" customWidth="1"/>
    <col min="12" max="12" width="9.875" style="110" customWidth="1"/>
    <col min="13" max="13" width="8.125" style="113" customWidth="1"/>
    <col min="14" max="14" width="10.00390625" style="113" customWidth="1"/>
    <col min="15" max="16384" width="9.00390625" style="110" customWidth="1"/>
  </cols>
  <sheetData>
    <row r="1" spans="1:14" s="107" customFormat="1" ht="14.25">
      <c r="A1" s="223" t="s">
        <v>102</v>
      </c>
      <c r="B1" s="223"/>
      <c r="C1" s="222"/>
      <c r="D1" s="222"/>
      <c r="E1" s="104"/>
      <c r="F1" s="104"/>
      <c r="G1" s="104"/>
      <c r="H1" s="105"/>
      <c r="I1" s="106"/>
      <c r="J1" s="10"/>
      <c r="M1" s="108"/>
      <c r="N1" s="108"/>
    </row>
    <row r="2" spans="1:14" s="107" customFormat="1" ht="24" customHeight="1">
      <c r="A2" s="220" t="s">
        <v>388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s="107" customFormat="1" ht="18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115"/>
      <c r="L3" s="115"/>
      <c r="M3" s="116"/>
      <c r="N3" s="139" t="s">
        <v>178</v>
      </c>
    </row>
    <row r="4" spans="1:14" s="109" customFormat="1" ht="18" customHeight="1">
      <c r="A4" s="208" t="s">
        <v>153</v>
      </c>
      <c r="B4" s="211" t="s">
        <v>154</v>
      </c>
      <c r="C4" s="211"/>
      <c r="D4" s="214" t="s">
        <v>155</v>
      </c>
      <c r="E4" s="215"/>
      <c r="F4" s="215"/>
      <c r="G4" s="215"/>
      <c r="H4" s="216"/>
      <c r="I4" s="217" t="s">
        <v>156</v>
      </c>
      <c r="J4" s="218"/>
      <c r="K4" s="218"/>
      <c r="L4" s="218"/>
      <c r="M4" s="219"/>
      <c r="N4" s="212" t="s">
        <v>183</v>
      </c>
    </row>
    <row r="5" spans="1:14" s="109" customFormat="1" ht="24.75" customHeight="1">
      <c r="A5" s="209"/>
      <c r="B5" s="211"/>
      <c r="C5" s="211"/>
      <c r="D5" s="117" t="s">
        <v>157</v>
      </c>
      <c r="E5" s="117" t="s">
        <v>158</v>
      </c>
      <c r="F5" s="118" t="s">
        <v>180</v>
      </c>
      <c r="G5" s="118" t="s">
        <v>181</v>
      </c>
      <c r="H5" s="119" t="s">
        <v>182</v>
      </c>
      <c r="I5" s="117" t="s">
        <v>159</v>
      </c>
      <c r="J5" s="117" t="s">
        <v>160</v>
      </c>
      <c r="K5" s="118" t="s">
        <v>180</v>
      </c>
      <c r="L5" s="118" t="s">
        <v>181</v>
      </c>
      <c r="M5" s="119" t="s">
        <v>182</v>
      </c>
      <c r="N5" s="213"/>
    </row>
    <row r="6" spans="1:14" ht="15" customHeight="1">
      <c r="A6" s="5"/>
      <c r="B6" s="210" t="s">
        <v>129</v>
      </c>
      <c r="C6" s="210"/>
      <c r="D6" s="142">
        <f aca="true" t="shared" si="0" ref="D6:J6">D7+D11+D18+D23+D32+D43+D51+D60+D64+D70+D81+D92+D98+D112</f>
        <v>5272</v>
      </c>
      <c r="E6" s="142">
        <f t="shared" si="0"/>
        <v>134172</v>
      </c>
      <c r="F6" s="143">
        <f t="shared" si="0"/>
        <v>10462.8</v>
      </c>
      <c r="G6" s="144">
        <f t="shared" si="0"/>
        <v>10462.8</v>
      </c>
      <c r="H6" s="145">
        <f t="shared" si="0"/>
        <v>-4.263256414560601E-14</v>
      </c>
      <c r="I6" s="142">
        <f t="shared" si="0"/>
        <v>5329</v>
      </c>
      <c r="J6" s="142">
        <f t="shared" si="0"/>
        <v>146968</v>
      </c>
      <c r="K6" s="143">
        <f>K7+K11+K18+K23+K32+K43+K51+K60+K64+K70+K81+K92+K98+K112</f>
        <v>9216.6</v>
      </c>
      <c r="L6" s="146">
        <f>L7+L11+L18+L23+L32+L43+L51+L60+L64+L70+L81+L92+L98+L112</f>
        <v>3401</v>
      </c>
      <c r="M6" s="145">
        <f>M7+M11+M18+M23+M32+M43+M51+M60+M64+M70+M81+M92+M98+M112</f>
        <v>5815.6</v>
      </c>
      <c r="N6" s="144">
        <f>N7+N11+N18+N23+N32+N43+N51+N60+N64+N70+N81+N92+N98+N112</f>
        <v>5815.599999999999</v>
      </c>
    </row>
    <row r="7" spans="1:14" ht="15" customHeight="1">
      <c r="A7" s="121"/>
      <c r="B7" s="135" t="s">
        <v>104</v>
      </c>
      <c r="C7" s="122" t="s">
        <v>127</v>
      </c>
      <c r="D7" s="142">
        <f aca="true" t="shared" si="1" ref="D7:J7">D8+D9+D10</f>
        <v>72</v>
      </c>
      <c r="E7" s="142">
        <f t="shared" si="1"/>
        <v>1033</v>
      </c>
      <c r="F7" s="142">
        <f t="shared" si="1"/>
        <v>80</v>
      </c>
      <c r="G7" s="144">
        <f t="shared" si="1"/>
        <v>79.8</v>
      </c>
      <c r="H7" s="145">
        <f t="shared" si="1"/>
        <v>0.20000000000000284</v>
      </c>
      <c r="I7" s="142">
        <f t="shared" si="1"/>
        <v>65</v>
      </c>
      <c r="J7" s="142">
        <f t="shared" si="1"/>
        <v>1093</v>
      </c>
      <c r="K7" s="142">
        <v>69</v>
      </c>
      <c r="L7" s="142">
        <f>L8+L9+L10</f>
        <v>25</v>
      </c>
      <c r="M7" s="145">
        <f>M8+M9+M10</f>
        <v>44</v>
      </c>
      <c r="N7" s="147">
        <f>N8+N9+N10</f>
        <v>44.2</v>
      </c>
    </row>
    <row r="8" spans="1:14" ht="15" customHeight="1">
      <c r="A8" s="6">
        <v>1</v>
      </c>
      <c r="B8" s="120"/>
      <c r="C8" s="123" t="s">
        <v>1</v>
      </c>
      <c r="D8" s="148">
        <v>29</v>
      </c>
      <c r="E8" s="148">
        <v>675</v>
      </c>
      <c r="F8" s="148">
        <v>52</v>
      </c>
      <c r="G8" s="149">
        <v>47.8</v>
      </c>
      <c r="H8" s="149">
        <f>F8-G8</f>
        <v>4.200000000000003</v>
      </c>
      <c r="I8" s="148">
        <v>29</v>
      </c>
      <c r="J8" s="148">
        <v>683</v>
      </c>
      <c r="K8" s="148">
        <v>43</v>
      </c>
      <c r="L8" s="148">
        <v>15</v>
      </c>
      <c r="M8" s="150">
        <f>K8-L8</f>
        <v>28</v>
      </c>
      <c r="N8" s="131">
        <v>32.2</v>
      </c>
    </row>
    <row r="9" spans="1:14" ht="15" customHeight="1">
      <c r="A9" s="6">
        <v>2</v>
      </c>
      <c r="B9" s="120"/>
      <c r="C9" s="123" t="s">
        <v>0</v>
      </c>
      <c r="D9" s="148">
        <v>28</v>
      </c>
      <c r="E9" s="148">
        <v>202</v>
      </c>
      <c r="F9" s="124">
        <v>16</v>
      </c>
      <c r="G9" s="125">
        <v>20</v>
      </c>
      <c r="H9" s="150">
        <f aca="true" t="shared" si="2" ref="H9:H21">F9-G9</f>
        <v>-4</v>
      </c>
      <c r="I9" s="148">
        <v>21</v>
      </c>
      <c r="J9" s="148">
        <v>254</v>
      </c>
      <c r="K9" s="148">
        <v>16</v>
      </c>
      <c r="L9" s="124">
        <v>6</v>
      </c>
      <c r="M9" s="150">
        <f>K9-L9</f>
        <v>10</v>
      </c>
      <c r="N9" s="126">
        <v>6</v>
      </c>
    </row>
    <row r="10" spans="1:14" ht="15" customHeight="1">
      <c r="A10" s="6">
        <v>3</v>
      </c>
      <c r="B10" s="120"/>
      <c r="C10" s="123" t="s">
        <v>161</v>
      </c>
      <c r="D10" s="148">
        <v>15</v>
      </c>
      <c r="E10" s="148">
        <v>156</v>
      </c>
      <c r="F10" s="124">
        <v>12</v>
      </c>
      <c r="G10" s="125">
        <v>12</v>
      </c>
      <c r="H10" s="150">
        <f t="shared" si="2"/>
        <v>0</v>
      </c>
      <c r="I10" s="148">
        <v>15</v>
      </c>
      <c r="J10" s="148">
        <v>156</v>
      </c>
      <c r="K10" s="148">
        <v>10</v>
      </c>
      <c r="L10" s="124">
        <v>4</v>
      </c>
      <c r="M10" s="150">
        <f>K10-L10</f>
        <v>6</v>
      </c>
      <c r="N10" s="126">
        <f>M10-H10</f>
        <v>6</v>
      </c>
    </row>
    <row r="11" spans="1:14" ht="15" customHeight="1">
      <c r="A11" s="5"/>
      <c r="B11" s="135" t="s">
        <v>162</v>
      </c>
      <c r="C11" s="122" t="s">
        <v>127</v>
      </c>
      <c r="D11" s="145">
        <f aca="true" t="shared" si="3" ref="D11:J11">D12+D13+D14+D15+D16</f>
        <v>114</v>
      </c>
      <c r="E11" s="145">
        <f t="shared" si="3"/>
        <v>2822</v>
      </c>
      <c r="F11" s="145">
        <f t="shared" si="3"/>
        <v>220</v>
      </c>
      <c r="G11" s="145">
        <f t="shared" si="3"/>
        <v>318</v>
      </c>
      <c r="H11" s="145">
        <f t="shared" si="3"/>
        <v>-98</v>
      </c>
      <c r="I11" s="142">
        <f t="shared" si="3"/>
        <v>116</v>
      </c>
      <c r="J11" s="142">
        <f t="shared" si="3"/>
        <v>2952</v>
      </c>
      <c r="K11" s="142">
        <v>185</v>
      </c>
      <c r="L11" s="142">
        <f>L12+L13+L14+L15+L16</f>
        <v>103</v>
      </c>
      <c r="M11" s="145">
        <f>M12+M13+M14+M15+M16</f>
        <v>82</v>
      </c>
      <c r="N11" s="145">
        <f>N12+N13+N14+N15+N16</f>
        <v>-16</v>
      </c>
    </row>
    <row r="12" spans="1:14" ht="15" customHeight="1">
      <c r="A12" s="6">
        <v>4</v>
      </c>
      <c r="B12" s="120"/>
      <c r="C12" s="123" t="s">
        <v>1</v>
      </c>
      <c r="D12" s="150">
        <v>13</v>
      </c>
      <c r="E12" s="150">
        <v>430</v>
      </c>
      <c r="F12" s="126">
        <v>34</v>
      </c>
      <c r="G12" s="126">
        <v>59</v>
      </c>
      <c r="H12" s="150">
        <f t="shared" si="2"/>
        <v>-25</v>
      </c>
      <c r="I12" s="148">
        <v>13</v>
      </c>
      <c r="J12" s="148">
        <v>465</v>
      </c>
      <c r="K12" s="148">
        <v>29</v>
      </c>
      <c r="L12" s="124">
        <v>19</v>
      </c>
      <c r="M12" s="150">
        <f>K12-L12</f>
        <v>10</v>
      </c>
      <c r="N12" s="126">
        <f aca="true" t="shared" si="4" ref="N12:N17">F12+K12-G12-L12</f>
        <v>-15</v>
      </c>
    </row>
    <row r="13" spans="1:14" ht="15" customHeight="1">
      <c r="A13" s="6">
        <v>5</v>
      </c>
      <c r="B13" s="120"/>
      <c r="C13" s="123" t="s">
        <v>80</v>
      </c>
      <c r="D13" s="150">
        <v>42</v>
      </c>
      <c r="E13" s="150">
        <v>1557</v>
      </c>
      <c r="F13" s="126">
        <v>121</v>
      </c>
      <c r="G13" s="126">
        <v>110</v>
      </c>
      <c r="H13" s="150">
        <f t="shared" si="2"/>
        <v>11</v>
      </c>
      <c r="I13" s="148">
        <v>44</v>
      </c>
      <c r="J13" s="148">
        <v>1722</v>
      </c>
      <c r="K13" s="148">
        <v>108</v>
      </c>
      <c r="L13" s="124">
        <v>36</v>
      </c>
      <c r="M13" s="150">
        <f>K13-L13</f>
        <v>72</v>
      </c>
      <c r="N13" s="126">
        <f t="shared" si="4"/>
        <v>83</v>
      </c>
    </row>
    <row r="14" spans="1:14" ht="15" customHeight="1">
      <c r="A14" s="6">
        <v>6</v>
      </c>
      <c r="B14" s="120"/>
      <c r="C14" s="123" t="s">
        <v>2</v>
      </c>
      <c r="D14" s="150">
        <v>15</v>
      </c>
      <c r="E14" s="150">
        <v>143</v>
      </c>
      <c r="F14" s="126">
        <v>11</v>
      </c>
      <c r="G14" s="126">
        <v>13</v>
      </c>
      <c r="H14" s="150">
        <f t="shared" si="2"/>
        <v>-2</v>
      </c>
      <c r="I14" s="148">
        <v>17</v>
      </c>
      <c r="J14" s="148">
        <v>170</v>
      </c>
      <c r="K14" s="148">
        <v>11</v>
      </c>
      <c r="L14" s="124">
        <v>4</v>
      </c>
      <c r="M14" s="150">
        <f>K14-L14</f>
        <v>7</v>
      </c>
      <c r="N14" s="126">
        <f t="shared" si="4"/>
        <v>5</v>
      </c>
    </row>
    <row r="15" spans="1:14" ht="15" customHeight="1">
      <c r="A15" s="6">
        <v>7</v>
      </c>
      <c r="B15" s="120"/>
      <c r="C15" s="123" t="s">
        <v>3</v>
      </c>
      <c r="D15" s="150">
        <v>19</v>
      </c>
      <c r="E15" s="150">
        <v>367</v>
      </c>
      <c r="F15" s="126">
        <v>29</v>
      </c>
      <c r="G15" s="126">
        <v>105</v>
      </c>
      <c r="H15" s="150">
        <f t="shared" si="2"/>
        <v>-76</v>
      </c>
      <c r="I15" s="148">
        <v>17</v>
      </c>
      <c r="J15" s="148">
        <v>270</v>
      </c>
      <c r="K15" s="148">
        <v>17</v>
      </c>
      <c r="L15" s="124">
        <v>34</v>
      </c>
      <c r="M15" s="150">
        <f>K15-L15</f>
        <v>-17</v>
      </c>
      <c r="N15" s="126">
        <f t="shared" si="4"/>
        <v>-93</v>
      </c>
    </row>
    <row r="16" spans="1:14" ht="15" customHeight="1">
      <c r="A16" s="6">
        <v>8</v>
      </c>
      <c r="B16" s="120"/>
      <c r="C16" s="123" t="s">
        <v>4</v>
      </c>
      <c r="D16" s="150">
        <v>25</v>
      </c>
      <c r="E16" s="150">
        <v>325</v>
      </c>
      <c r="F16" s="126">
        <v>25</v>
      </c>
      <c r="G16" s="126">
        <v>31</v>
      </c>
      <c r="H16" s="150">
        <f t="shared" si="2"/>
        <v>-6</v>
      </c>
      <c r="I16" s="148">
        <v>25</v>
      </c>
      <c r="J16" s="148">
        <v>325</v>
      </c>
      <c r="K16" s="148">
        <v>20</v>
      </c>
      <c r="L16" s="124">
        <v>10</v>
      </c>
      <c r="M16" s="150">
        <f>K16-L16</f>
        <v>10</v>
      </c>
      <c r="N16" s="126">
        <f t="shared" si="4"/>
        <v>4</v>
      </c>
    </row>
    <row r="17" spans="1:14" ht="15" customHeight="1">
      <c r="A17" s="6">
        <v>9</v>
      </c>
      <c r="B17" s="120"/>
      <c r="C17" s="123" t="s">
        <v>5</v>
      </c>
      <c r="D17" s="150">
        <v>0</v>
      </c>
      <c r="E17" s="150">
        <v>0</v>
      </c>
      <c r="F17" s="126">
        <v>0</v>
      </c>
      <c r="G17" s="126">
        <v>0</v>
      </c>
      <c r="H17" s="150">
        <f t="shared" si="2"/>
        <v>0</v>
      </c>
      <c r="I17" s="148">
        <v>0</v>
      </c>
      <c r="J17" s="148">
        <v>0</v>
      </c>
      <c r="K17" s="124">
        <v>0</v>
      </c>
      <c r="L17" s="124">
        <v>0</v>
      </c>
      <c r="M17" s="150">
        <v>0</v>
      </c>
      <c r="N17" s="126">
        <f t="shared" si="4"/>
        <v>0</v>
      </c>
    </row>
    <row r="18" spans="1:14" ht="15" customHeight="1">
      <c r="A18" s="5"/>
      <c r="B18" s="135" t="s">
        <v>163</v>
      </c>
      <c r="C18" s="122" t="s">
        <v>127</v>
      </c>
      <c r="D18" s="145">
        <f aca="true" t="shared" si="5" ref="D18:J18">D19+D20+D21</f>
        <v>128</v>
      </c>
      <c r="E18" s="145">
        <f t="shared" si="5"/>
        <v>3064</v>
      </c>
      <c r="F18" s="145">
        <f t="shared" si="5"/>
        <v>239</v>
      </c>
      <c r="G18" s="145">
        <f t="shared" si="5"/>
        <v>236</v>
      </c>
      <c r="H18" s="145">
        <f t="shared" si="5"/>
        <v>3</v>
      </c>
      <c r="I18" s="142">
        <f t="shared" si="5"/>
        <v>128</v>
      </c>
      <c r="J18" s="142">
        <f t="shared" si="5"/>
        <v>3131</v>
      </c>
      <c r="K18" s="142">
        <f>K19+K20+K21</f>
        <v>197</v>
      </c>
      <c r="L18" s="142">
        <f>L19+L20+L21</f>
        <v>77</v>
      </c>
      <c r="M18" s="145">
        <f>M19+M20+M21</f>
        <v>120</v>
      </c>
      <c r="N18" s="145">
        <f>N19+N20+N21</f>
        <v>123</v>
      </c>
    </row>
    <row r="19" spans="1:14" ht="15" customHeight="1">
      <c r="A19" s="6">
        <v>10</v>
      </c>
      <c r="B19" s="120"/>
      <c r="C19" s="123" t="s">
        <v>1</v>
      </c>
      <c r="D19" s="150">
        <v>11</v>
      </c>
      <c r="E19" s="150">
        <v>416</v>
      </c>
      <c r="F19" s="126">
        <v>33</v>
      </c>
      <c r="G19" s="126">
        <v>34</v>
      </c>
      <c r="H19" s="150">
        <f t="shared" si="2"/>
        <v>-1</v>
      </c>
      <c r="I19" s="148">
        <v>10</v>
      </c>
      <c r="J19" s="148">
        <v>407</v>
      </c>
      <c r="K19" s="148">
        <v>26</v>
      </c>
      <c r="L19" s="124">
        <v>11</v>
      </c>
      <c r="M19" s="150">
        <f>K19-L19</f>
        <v>15</v>
      </c>
      <c r="N19" s="126">
        <f>F19+K19-G19-L19</f>
        <v>14</v>
      </c>
    </row>
    <row r="20" spans="1:14" ht="15" customHeight="1">
      <c r="A20" s="6">
        <v>11</v>
      </c>
      <c r="B20" s="120"/>
      <c r="C20" s="123" t="s">
        <v>6</v>
      </c>
      <c r="D20" s="150">
        <v>13</v>
      </c>
      <c r="E20" s="150">
        <v>325</v>
      </c>
      <c r="F20" s="126">
        <v>25</v>
      </c>
      <c r="G20" s="126">
        <v>27</v>
      </c>
      <c r="H20" s="150">
        <f t="shared" si="2"/>
        <v>-2</v>
      </c>
      <c r="I20" s="148">
        <v>17</v>
      </c>
      <c r="J20" s="148">
        <v>430</v>
      </c>
      <c r="K20" s="148">
        <v>27</v>
      </c>
      <c r="L20" s="124">
        <v>9</v>
      </c>
      <c r="M20" s="150">
        <f>K20-L20</f>
        <v>18</v>
      </c>
      <c r="N20" s="126">
        <f>F20+K20-G20-L20</f>
        <v>16</v>
      </c>
    </row>
    <row r="21" spans="1:14" ht="15" customHeight="1">
      <c r="A21" s="6">
        <v>12</v>
      </c>
      <c r="B21" s="120"/>
      <c r="C21" s="123" t="s">
        <v>7</v>
      </c>
      <c r="D21" s="150">
        <v>104</v>
      </c>
      <c r="E21" s="150">
        <v>2323</v>
      </c>
      <c r="F21" s="126">
        <v>181</v>
      </c>
      <c r="G21" s="126">
        <v>175</v>
      </c>
      <c r="H21" s="150">
        <f t="shared" si="2"/>
        <v>6</v>
      </c>
      <c r="I21" s="148">
        <v>101</v>
      </c>
      <c r="J21" s="148">
        <v>2294</v>
      </c>
      <c r="K21" s="148">
        <v>144</v>
      </c>
      <c r="L21" s="124">
        <v>57</v>
      </c>
      <c r="M21" s="150">
        <f>K21-L21</f>
        <v>87</v>
      </c>
      <c r="N21" s="126">
        <f>F21+K21-G21-L21</f>
        <v>93</v>
      </c>
    </row>
    <row r="22" spans="1:14" ht="15" customHeight="1">
      <c r="A22" s="6">
        <v>13</v>
      </c>
      <c r="B22" s="120"/>
      <c r="C22" s="123" t="s">
        <v>8</v>
      </c>
      <c r="D22" s="150">
        <v>0</v>
      </c>
      <c r="E22" s="150">
        <v>0</v>
      </c>
      <c r="F22" s="126">
        <v>0</v>
      </c>
      <c r="G22" s="126">
        <v>0</v>
      </c>
      <c r="H22" s="126">
        <v>0</v>
      </c>
      <c r="I22" s="148">
        <v>0</v>
      </c>
      <c r="J22" s="148">
        <v>0</v>
      </c>
      <c r="K22" s="124">
        <v>0</v>
      </c>
      <c r="L22" s="124">
        <v>0</v>
      </c>
      <c r="M22" s="126">
        <v>0</v>
      </c>
      <c r="N22" s="126">
        <f>F22+K22-G22-L22</f>
        <v>0</v>
      </c>
    </row>
    <row r="23" spans="1:14" ht="15" customHeight="1">
      <c r="A23" s="5"/>
      <c r="B23" s="135" t="s">
        <v>164</v>
      </c>
      <c r="C23" s="122" t="s">
        <v>127</v>
      </c>
      <c r="D23" s="145">
        <f aca="true" t="shared" si="6" ref="D23:J23">D24+D25+D26+D27+D28+D29+D30+D31</f>
        <v>642</v>
      </c>
      <c r="E23" s="145">
        <f t="shared" si="6"/>
        <v>18228</v>
      </c>
      <c r="F23" s="145">
        <f t="shared" si="6"/>
        <v>1421</v>
      </c>
      <c r="G23" s="145">
        <f t="shared" si="6"/>
        <v>1429</v>
      </c>
      <c r="H23" s="145">
        <f t="shared" si="6"/>
        <v>-8</v>
      </c>
      <c r="I23" s="142">
        <f t="shared" si="6"/>
        <v>681</v>
      </c>
      <c r="J23" s="142">
        <f t="shared" si="6"/>
        <v>20068</v>
      </c>
      <c r="K23" s="142">
        <v>1259</v>
      </c>
      <c r="L23" s="142">
        <f>L24+L25+L26+L27+L28+L29+L30+L31</f>
        <v>465</v>
      </c>
      <c r="M23" s="145">
        <f>M24+M25+M26+M27+M28+M29+M30+M31</f>
        <v>794</v>
      </c>
      <c r="N23" s="145">
        <f>N24+N25+N26+N27+N28+N29+N30+N31</f>
        <v>786</v>
      </c>
    </row>
    <row r="24" spans="1:14" ht="15" customHeight="1">
      <c r="A24" s="6">
        <v>14</v>
      </c>
      <c r="B24" s="120"/>
      <c r="C24" s="123" t="s">
        <v>1</v>
      </c>
      <c r="D24" s="150">
        <v>35</v>
      </c>
      <c r="E24" s="150">
        <v>1314</v>
      </c>
      <c r="F24" s="126">
        <v>102</v>
      </c>
      <c r="G24" s="126">
        <v>107</v>
      </c>
      <c r="H24" s="150">
        <f aca="true" t="shared" si="7" ref="H24:H31">F24-G24</f>
        <v>-5</v>
      </c>
      <c r="I24" s="148">
        <v>30</v>
      </c>
      <c r="J24" s="148">
        <v>1011</v>
      </c>
      <c r="K24" s="148">
        <v>63</v>
      </c>
      <c r="L24" s="124">
        <v>35</v>
      </c>
      <c r="M24" s="150">
        <f aca="true" t="shared" si="8" ref="M24:M31">K24-L24</f>
        <v>28</v>
      </c>
      <c r="N24" s="126">
        <f aca="true" t="shared" si="9" ref="N24:N31">F24+K24-G24-L24</f>
        <v>23</v>
      </c>
    </row>
    <row r="25" spans="1:14" ht="15" customHeight="1">
      <c r="A25" s="6">
        <v>15</v>
      </c>
      <c r="B25" s="120"/>
      <c r="C25" s="123" t="s">
        <v>9</v>
      </c>
      <c r="D25" s="150">
        <v>86</v>
      </c>
      <c r="E25" s="150">
        <v>1996</v>
      </c>
      <c r="F25" s="126">
        <v>156</v>
      </c>
      <c r="G25" s="126">
        <v>156</v>
      </c>
      <c r="H25" s="150">
        <f t="shared" si="7"/>
        <v>0</v>
      </c>
      <c r="I25" s="148">
        <v>91</v>
      </c>
      <c r="J25" s="148">
        <v>2466</v>
      </c>
      <c r="K25" s="148">
        <v>155</v>
      </c>
      <c r="L25" s="124">
        <v>51</v>
      </c>
      <c r="M25" s="150">
        <f t="shared" si="8"/>
        <v>104</v>
      </c>
      <c r="N25" s="126">
        <f t="shared" si="9"/>
        <v>104</v>
      </c>
    </row>
    <row r="26" spans="1:14" ht="15" customHeight="1">
      <c r="A26" s="6">
        <v>16</v>
      </c>
      <c r="B26" s="120"/>
      <c r="C26" s="123" t="s">
        <v>10</v>
      </c>
      <c r="D26" s="150">
        <v>29</v>
      </c>
      <c r="E26" s="150">
        <v>860</v>
      </c>
      <c r="F26" s="126">
        <v>67</v>
      </c>
      <c r="G26" s="126">
        <v>67</v>
      </c>
      <c r="H26" s="150">
        <f t="shared" si="7"/>
        <v>0</v>
      </c>
      <c r="I26" s="148">
        <v>33</v>
      </c>
      <c r="J26" s="148">
        <v>980</v>
      </c>
      <c r="K26" s="148">
        <v>62</v>
      </c>
      <c r="L26" s="124">
        <v>22</v>
      </c>
      <c r="M26" s="150">
        <f t="shared" si="8"/>
        <v>40</v>
      </c>
      <c r="N26" s="126">
        <f t="shared" si="9"/>
        <v>40</v>
      </c>
    </row>
    <row r="27" spans="1:14" ht="15" customHeight="1">
      <c r="A27" s="6">
        <v>17</v>
      </c>
      <c r="B27" s="120"/>
      <c r="C27" s="123" t="s">
        <v>11</v>
      </c>
      <c r="D27" s="150">
        <v>46</v>
      </c>
      <c r="E27" s="150">
        <v>1511</v>
      </c>
      <c r="F27" s="126">
        <v>118</v>
      </c>
      <c r="G27" s="126">
        <v>117</v>
      </c>
      <c r="H27" s="150">
        <f t="shared" si="7"/>
        <v>1</v>
      </c>
      <c r="I27" s="148">
        <v>46</v>
      </c>
      <c r="J27" s="148">
        <v>1553</v>
      </c>
      <c r="K27" s="148">
        <v>97</v>
      </c>
      <c r="L27" s="124">
        <v>38</v>
      </c>
      <c r="M27" s="150">
        <f t="shared" si="8"/>
        <v>59</v>
      </c>
      <c r="N27" s="126">
        <f t="shared" si="9"/>
        <v>60</v>
      </c>
    </row>
    <row r="28" spans="1:14" ht="15" customHeight="1">
      <c r="A28" s="6">
        <v>18</v>
      </c>
      <c r="B28" s="120"/>
      <c r="C28" s="123" t="s">
        <v>12</v>
      </c>
      <c r="D28" s="150">
        <v>147</v>
      </c>
      <c r="E28" s="150">
        <v>4700</v>
      </c>
      <c r="F28" s="126">
        <v>366</v>
      </c>
      <c r="G28" s="126">
        <v>368</v>
      </c>
      <c r="H28" s="150">
        <f t="shared" si="7"/>
        <v>-2</v>
      </c>
      <c r="I28" s="148">
        <v>147</v>
      </c>
      <c r="J28" s="148">
        <v>4948</v>
      </c>
      <c r="K28" s="148">
        <v>310</v>
      </c>
      <c r="L28" s="124">
        <v>120</v>
      </c>
      <c r="M28" s="150">
        <f t="shared" si="8"/>
        <v>190</v>
      </c>
      <c r="N28" s="126">
        <f t="shared" si="9"/>
        <v>188</v>
      </c>
    </row>
    <row r="29" spans="1:14" ht="15" customHeight="1">
      <c r="A29" s="6">
        <v>19</v>
      </c>
      <c r="B29" s="120"/>
      <c r="C29" s="123" t="s">
        <v>13</v>
      </c>
      <c r="D29" s="150">
        <v>149</v>
      </c>
      <c r="E29" s="150">
        <v>3223</v>
      </c>
      <c r="F29" s="126">
        <v>251</v>
      </c>
      <c r="G29" s="126">
        <v>252</v>
      </c>
      <c r="H29" s="150">
        <f t="shared" si="7"/>
        <v>-1</v>
      </c>
      <c r="I29" s="148">
        <v>150</v>
      </c>
      <c r="J29" s="148">
        <v>3442</v>
      </c>
      <c r="K29" s="148">
        <v>216</v>
      </c>
      <c r="L29" s="124">
        <v>82</v>
      </c>
      <c r="M29" s="150">
        <f t="shared" si="8"/>
        <v>134</v>
      </c>
      <c r="N29" s="126">
        <f t="shared" si="9"/>
        <v>133</v>
      </c>
    </row>
    <row r="30" spans="1:14" ht="15" customHeight="1">
      <c r="A30" s="6">
        <v>20</v>
      </c>
      <c r="B30" s="120"/>
      <c r="C30" s="123" t="s">
        <v>14</v>
      </c>
      <c r="D30" s="150">
        <v>78</v>
      </c>
      <c r="E30" s="150">
        <v>2533</v>
      </c>
      <c r="F30" s="126">
        <v>198</v>
      </c>
      <c r="G30" s="126">
        <v>198</v>
      </c>
      <c r="H30" s="150">
        <f t="shared" si="7"/>
        <v>0</v>
      </c>
      <c r="I30" s="148">
        <v>78</v>
      </c>
      <c r="J30" s="148">
        <v>2547</v>
      </c>
      <c r="K30" s="148">
        <v>160</v>
      </c>
      <c r="L30" s="124">
        <v>64</v>
      </c>
      <c r="M30" s="150">
        <f t="shared" si="8"/>
        <v>96</v>
      </c>
      <c r="N30" s="126">
        <f t="shared" si="9"/>
        <v>96</v>
      </c>
    </row>
    <row r="31" spans="1:14" ht="15" customHeight="1">
      <c r="A31" s="6">
        <v>21</v>
      </c>
      <c r="B31" s="120"/>
      <c r="C31" s="123" t="s">
        <v>15</v>
      </c>
      <c r="D31" s="150">
        <v>72</v>
      </c>
      <c r="E31" s="150">
        <v>2091</v>
      </c>
      <c r="F31" s="126">
        <v>163</v>
      </c>
      <c r="G31" s="126">
        <v>164</v>
      </c>
      <c r="H31" s="150">
        <f t="shared" si="7"/>
        <v>-1</v>
      </c>
      <c r="I31" s="148">
        <v>106</v>
      </c>
      <c r="J31" s="148">
        <v>3121</v>
      </c>
      <c r="K31" s="148">
        <v>196</v>
      </c>
      <c r="L31" s="124">
        <v>53</v>
      </c>
      <c r="M31" s="150">
        <f t="shared" si="8"/>
        <v>143</v>
      </c>
      <c r="N31" s="126">
        <f t="shared" si="9"/>
        <v>142</v>
      </c>
    </row>
    <row r="32" spans="1:14" ht="15" customHeight="1">
      <c r="A32" s="5"/>
      <c r="B32" s="135" t="s">
        <v>165</v>
      </c>
      <c r="C32" s="122" t="s">
        <v>127</v>
      </c>
      <c r="D32" s="145">
        <f aca="true" t="shared" si="10" ref="D32:J32">D33+D34+D35+D36+D37+D38+D39+D40+D41+D42</f>
        <v>349</v>
      </c>
      <c r="E32" s="145">
        <f t="shared" si="10"/>
        <v>5221</v>
      </c>
      <c r="F32" s="145">
        <f t="shared" si="10"/>
        <v>407</v>
      </c>
      <c r="G32" s="145">
        <f t="shared" si="10"/>
        <v>394</v>
      </c>
      <c r="H32" s="145">
        <f t="shared" si="10"/>
        <v>13</v>
      </c>
      <c r="I32" s="142">
        <f t="shared" si="10"/>
        <v>340</v>
      </c>
      <c r="J32" s="142">
        <f t="shared" si="10"/>
        <v>5806</v>
      </c>
      <c r="K32" s="142">
        <v>364</v>
      </c>
      <c r="L32" s="142">
        <f>L33+L34+L35+L36+L37+L38+L39+L40+L41+L42</f>
        <v>128</v>
      </c>
      <c r="M32" s="145">
        <f>M33+M34+M35+M36+M37+M38+M39+M40+M41+M42</f>
        <v>236</v>
      </c>
      <c r="N32" s="151">
        <f>N33+N34+N35+N36+N37+N38+N39+N40+N41+N42</f>
        <v>249</v>
      </c>
    </row>
    <row r="33" spans="1:14" ht="15" customHeight="1">
      <c r="A33" s="6">
        <v>22</v>
      </c>
      <c r="B33" s="120"/>
      <c r="C33" s="123" t="s">
        <v>1</v>
      </c>
      <c r="D33" s="150">
        <v>10</v>
      </c>
      <c r="E33" s="150">
        <v>417</v>
      </c>
      <c r="F33" s="126">
        <v>33</v>
      </c>
      <c r="G33" s="126">
        <v>33</v>
      </c>
      <c r="H33" s="150">
        <f aca="true" t="shared" si="11" ref="H33:H42">F33-G33</f>
        <v>0</v>
      </c>
      <c r="I33" s="148">
        <v>11</v>
      </c>
      <c r="J33" s="148">
        <v>439</v>
      </c>
      <c r="K33" s="148">
        <v>28</v>
      </c>
      <c r="L33" s="124">
        <v>11</v>
      </c>
      <c r="M33" s="150">
        <f aca="true" t="shared" si="12" ref="M33:M42">K33-L33</f>
        <v>17</v>
      </c>
      <c r="N33" s="126">
        <f aca="true" t="shared" si="13" ref="N33:N42">F33+K33-G33-L33</f>
        <v>17</v>
      </c>
    </row>
    <row r="34" spans="1:14" ht="15" customHeight="1">
      <c r="A34" s="6">
        <v>23</v>
      </c>
      <c r="B34" s="120"/>
      <c r="C34" s="123" t="s">
        <v>16</v>
      </c>
      <c r="D34" s="150">
        <v>4</v>
      </c>
      <c r="E34" s="150">
        <v>55</v>
      </c>
      <c r="F34" s="126">
        <v>4</v>
      </c>
      <c r="G34" s="126">
        <v>4</v>
      </c>
      <c r="H34" s="150">
        <f t="shared" si="11"/>
        <v>0</v>
      </c>
      <c r="I34" s="148">
        <v>4</v>
      </c>
      <c r="J34" s="148">
        <v>55</v>
      </c>
      <c r="K34" s="148">
        <v>3</v>
      </c>
      <c r="L34" s="124">
        <v>1</v>
      </c>
      <c r="M34" s="150">
        <f t="shared" si="12"/>
        <v>2</v>
      </c>
      <c r="N34" s="126">
        <f t="shared" si="13"/>
        <v>2</v>
      </c>
    </row>
    <row r="35" spans="1:14" ht="15" customHeight="1">
      <c r="A35" s="6">
        <v>24</v>
      </c>
      <c r="B35" s="120"/>
      <c r="C35" s="123" t="s">
        <v>17</v>
      </c>
      <c r="D35" s="150">
        <v>59</v>
      </c>
      <c r="E35" s="150">
        <v>1084</v>
      </c>
      <c r="F35" s="126">
        <v>84</v>
      </c>
      <c r="G35" s="126">
        <v>82</v>
      </c>
      <c r="H35" s="150">
        <f t="shared" si="11"/>
        <v>2</v>
      </c>
      <c r="I35" s="148">
        <v>56</v>
      </c>
      <c r="J35" s="148">
        <v>1249</v>
      </c>
      <c r="K35" s="148">
        <v>78</v>
      </c>
      <c r="L35" s="124">
        <v>27</v>
      </c>
      <c r="M35" s="150">
        <f t="shared" si="12"/>
        <v>51</v>
      </c>
      <c r="N35" s="126">
        <f t="shared" si="13"/>
        <v>53</v>
      </c>
    </row>
    <row r="36" spans="1:14" ht="15" customHeight="1">
      <c r="A36" s="6">
        <v>25</v>
      </c>
      <c r="B36" s="120"/>
      <c r="C36" s="123" t="s">
        <v>18</v>
      </c>
      <c r="D36" s="150">
        <v>27</v>
      </c>
      <c r="E36" s="150">
        <v>370</v>
      </c>
      <c r="F36" s="126">
        <v>29</v>
      </c>
      <c r="G36" s="126">
        <v>29</v>
      </c>
      <c r="H36" s="150">
        <f t="shared" si="11"/>
        <v>0</v>
      </c>
      <c r="I36" s="148">
        <v>26</v>
      </c>
      <c r="J36" s="148">
        <v>360</v>
      </c>
      <c r="K36" s="148">
        <v>23</v>
      </c>
      <c r="L36" s="124">
        <v>9</v>
      </c>
      <c r="M36" s="150">
        <f t="shared" si="12"/>
        <v>14</v>
      </c>
      <c r="N36" s="126">
        <f t="shared" si="13"/>
        <v>14</v>
      </c>
    </row>
    <row r="37" spans="1:14" ht="15" customHeight="1">
      <c r="A37" s="6">
        <v>26</v>
      </c>
      <c r="B37" s="120"/>
      <c r="C37" s="123" t="s">
        <v>19</v>
      </c>
      <c r="D37" s="150">
        <v>23</v>
      </c>
      <c r="E37" s="150">
        <v>250</v>
      </c>
      <c r="F37" s="126">
        <v>19</v>
      </c>
      <c r="G37" s="126">
        <v>20</v>
      </c>
      <c r="H37" s="150">
        <f t="shared" si="11"/>
        <v>-1</v>
      </c>
      <c r="I37" s="148">
        <v>23</v>
      </c>
      <c r="J37" s="148">
        <v>310</v>
      </c>
      <c r="K37" s="148">
        <v>19</v>
      </c>
      <c r="L37" s="124">
        <v>6</v>
      </c>
      <c r="M37" s="150">
        <f t="shared" si="12"/>
        <v>13</v>
      </c>
      <c r="N37" s="126">
        <f t="shared" si="13"/>
        <v>12</v>
      </c>
    </row>
    <row r="38" spans="1:14" ht="15" customHeight="1">
      <c r="A38" s="6">
        <v>27</v>
      </c>
      <c r="B38" s="120"/>
      <c r="C38" s="123" t="s">
        <v>20</v>
      </c>
      <c r="D38" s="150">
        <v>42</v>
      </c>
      <c r="E38" s="150">
        <v>470</v>
      </c>
      <c r="F38" s="126">
        <v>37</v>
      </c>
      <c r="G38" s="126">
        <v>37</v>
      </c>
      <c r="H38" s="150">
        <f t="shared" si="11"/>
        <v>0</v>
      </c>
      <c r="I38" s="148">
        <v>42</v>
      </c>
      <c r="J38" s="148">
        <v>495</v>
      </c>
      <c r="K38" s="148">
        <v>31</v>
      </c>
      <c r="L38" s="124">
        <v>12</v>
      </c>
      <c r="M38" s="150">
        <f t="shared" si="12"/>
        <v>19</v>
      </c>
      <c r="N38" s="126">
        <f t="shared" si="13"/>
        <v>19</v>
      </c>
    </row>
    <row r="39" spans="1:14" ht="15" customHeight="1">
      <c r="A39" s="6">
        <v>28</v>
      </c>
      <c r="B39" s="120"/>
      <c r="C39" s="123" t="s">
        <v>21</v>
      </c>
      <c r="D39" s="150">
        <v>47</v>
      </c>
      <c r="E39" s="150">
        <v>499</v>
      </c>
      <c r="F39" s="126">
        <v>39</v>
      </c>
      <c r="G39" s="126">
        <v>40</v>
      </c>
      <c r="H39" s="150">
        <f t="shared" si="11"/>
        <v>-1</v>
      </c>
      <c r="I39" s="148">
        <v>43</v>
      </c>
      <c r="J39" s="148">
        <v>545</v>
      </c>
      <c r="K39" s="148">
        <v>34</v>
      </c>
      <c r="L39" s="124">
        <v>13</v>
      </c>
      <c r="M39" s="150">
        <f t="shared" si="12"/>
        <v>21</v>
      </c>
      <c r="N39" s="126">
        <f t="shared" si="13"/>
        <v>20</v>
      </c>
    </row>
    <row r="40" spans="1:14" ht="15" customHeight="1">
      <c r="A40" s="6">
        <v>29</v>
      </c>
      <c r="B40" s="120"/>
      <c r="C40" s="123" t="s">
        <v>22</v>
      </c>
      <c r="D40" s="150">
        <v>64</v>
      </c>
      <c r="E40" s="150">
        <v>1188</v>
      </c>
      <c r="F40" s="126">
        <v>93</v>
      </c>
      <c r="G40" s="126">
        <v>80</v>
      </c>
      <c r="H40" s="150">
        <f t="shared" si="11"/>
        <v>13</v>
      </c>
      <c r="I40" s="148">
        <v>60</v>
      </c>
      <c r="J40" s="148">
        <v>1398</v>
      </c>
      <c r="K40" s="148">
        <v>88</v>
      </c>
      <c r="L40" s="124">
        <v>26</v>
      </c>
      <c r="M40" s="150">
        <f t="shared" si="12"/>
        <v>62</v>
      </c>
      <c r="N40" s="126">
        <f t="shared" si="13"/>
        <v>75</v>
      </c>
    </row>
    <row r="41" spans="1:14" ht="15" customHeight="1">
      <c r="A41" s="6">
        <v>30</v>
      </c>
      <c r="B41" s="120"/>
      <c r="C41" s="123" t="s">
        <v>23</v>
      </c>
      <c r="D41" s="150">
        <v>67</v>
      </c>
      <c r="E41" s="150">
        <v>770</v>
      </c>
      <c r="F41" s="126">
        <v>60</v>
      </c>
      <c r="G41" s="126">
        <v>60</v>
      </c>
      <c r="H41" s="150">
        <f t="shared" si="11"/>
        <v>0</v>
      </c>
      <c r="I41" s="148">
        <v>67</v>
      </c>
      <c r="J41" s="148">
        <v>770</v>
      </c>
      <c r="K41" s="148">
        <v>48</v>
      </c>
      <c r="L41" s="124">
        <v>20</v>
      </c>
      <c r="M41" s="150">
        <f t="shared" si="12"/>
        <v>28</v>
      </c>
      <c r="N41" s="126">
        <f t="shared" si="13"/>
        <v>28</v>
      </c>
    </row>
    <row r="42" spans="1:14" ht="15" customHeight="1">
      <c r="A42" s="6">
        <v>31</v>
      </c>
      <c r="B42" s="120"/>
      <c r="C42" s="123" t="s">
        <v>24</v>
      </c>
      <c r="D42" s="150">
        <v>6</v>
      </c>
      <c r="E42" s="150">
        <v>118</v>
      </c>
      <c r="F42" s="126">
        <v>9</v>
      </c>
      <c r="G42" s="126">
        <v>9</v>
      </c>
      <c r="H42" s="150">
        <f t="shared" si="11"/>
        <v>0</v>
      </c>
      <c r="I42" s="148">
        <v>8</v>
      </c>
      <c r="J42" s="148">
        <v>185</v>
      </c>
      <c r="K42" s="148">
        <v>12</v>
      </c>
      <c r="L42" s="124">
        <v>3</v>
      </c>
      <c r="M42" s="150">
        <f t="shared" si="12"/>
        <v>9</v>
      </c>
      <c r="N42" s="126">
        <f t="shared" si="13"/>
        <v>9</v>
      </c>
    </row>
    <row r="43" spans="1:14" ht="15" customHeight="1">
      <c r="A43" s="5"/>
      <c r="B43" s="136" t="s">
        <v>166</v>
      </c>
      <c r="C43" s="127" t="s">
        <v>127</v>
      </c>
      <c r="D43" s="152">
        <f aca="true" t="shared" si="14" ref="D43:J43">D44+D45+D46+D47+D48+D49+D50</f>
        <v>227</v>
      </c>
      <c r="E43" s="152">
        <f t="shared" si="14"/>
        <v>6383</v>
      </c>
      <c r="F43" s="152">
        <f>F44+F45+F46+F47+F48+F49+F50</f>
        <v>498</v>
      </c>
      <c r="G43" s="152">
        <f>G44+G45+G46+G47+G48+G49+G50</f>
        <v>362</v>
      </c>
      <c r="H43" s="152">
        <f>H44+H45+H46+H47+H48+H49+H50</f>
        <v>136</v>
      </c>
      <c r="I43" s="153">
        <f t="shared" si="14"/>
        <v>238</v>
      </c>
      <c r="J43" s="153">
        <f t="shared" si="14"/>
        <v>7579</v>
      </c>
      <c r="K43" s="142">
        <v>475</v>
      </c>
      <c r="L43" s="142">
        <f>L44+L45+L46+L47+L48+L49+L50</f>
        <v>118</v>
      </c>
      <c r="M43" s="145">
        <f>M44+M45+M46+M47+M48+M49+M50</f>
        <v>357</v>
      </c>
      <c r="N43" s="151">
        <f>N44+N45+N46+N47+N48+N49+N50</f>
        <v>493</v>
      </c>
    </row>
    <row r="44" spans="1:14" ht="15" customHeight="1">
      <c r="A44" s="6">
        <v>32</v>
      </c>
      <c r="B44" s="120"/>
      <c r="C44" s="123" t="s">
        <v>1</v>
      </c>
      <c r="D44" s="150">
        <v>21</v>
      </c>
      <c r="E44" s="150">
        <v>2184</v>
      </c>
      <c r="F44" s="126">
        <v>170</v>
      </c>
      <c r="G44" s="126">
        <v>70</v>
      </c>
      <c r="H44" s="150">
        <f aca="true" t="shared" si="15" ref="H44:H50">F44-G44</f>
        <v>100</v>
      </c>
      <c r="I44" s="148">
        <v>21</v>
      </c>
      <c r="J44" s="148">
        <v>2184</v>
      </c>
      <c r="K44" s="148">
        <v>137</v>
      </c>
      <c r="L44" s="124">
        <v>23</v>
      </c>
      <c r="M44" s="150">
        <f aca="true" t="shared" si="16" ref="M44:M50">K44-L44</f>
        <v>114</v>
      </c>
      <c r="N44" s="126">
        <f aca="true" t="shared" si="17" ref="N44:N50">F44+K44-G44-L44</f>
        <v>214</v>
      </c>
    </row>
    <row r="45" spans="1:14" ht="15" customHeight="1">
      <c r="A45" s="6">
        <v>33</v>
      </c>
      <c r="B45" s="120"/>
      <c r="C45" s="123" t="s">
        <v>25</v>
      </c>
      <c r="D45" s="150">
        <v>10</v>
      </c>
      <c r="E45" s="150">
        <v>238</v>
      </c>
      <c r="F45" s="126">
        <v>19</v>
      </c>
      <c r="G45" s="126">
        <v>18</v>
      </c>
      <c r="H45" s="150">
        <f t="shared" si="15"/>
        <v>1</v>
      </c>
      <c r="I45" s="148">
        <v>12</v>
      </c>
      <c r="J45" s="148">
        <v>362</v>
      </c>
      <c r="K45" s="148">
        <v>23</v>
      </c>
      <c r="L45" s="124">
        <v>6</v>
      </c>
      <c r="M45" s="150">
        <f t="shared" si="16"/>
        <v>17</v>
      </c>
      <c r="N45" s="126">
        <f t="shared" si="17"/>
        <v>18</v>
      </c>
    </row>
    <row r="46" spans="1:14" ht="15" customHeight="1">
      <c r="A46" s="6">
        <v>34</v>
      </c>
      <c r="B46" s="120"/>
      <c r="C46" s="123" t="s">
        <v>26</v>
      </c>
      <c r="D46" s="150">
        <v>20</v>
      </c>
      <c r="E46" s="150">
        <v>250</v>
      </c>
      <c r="F46" s="126">
        <v>20</v>
      </c>
      <c r="G46" s="126">
        <v>20</v>
      </c>
      <c r="H46" s="150">
        <f t="shared" si="15"/>
        <v>0</v>
      </c>
      <c r="I46" s="148">
        <v>18</v>
      </c>
      <c r="J46" s="148">
        <v>240</v>
      </c>
      <c r="K46" s="148">
        <v>15</v>
      </c>
      <c r="L46" s="124">
        <v>6</v>
      </c>
      <c r="M46" s="150">
        <f t="shared" si="16"/>
        <v>9</v>
      </c>
      <c r="N46" s="126">
        <f t="shared" si="17"/>
        <v>9</v>
      </c>
    </row>
    <row r="47" spans="1:14" ht="15" customHeight="1">
      <c r="A47" s="6">
        <v>35</v>
      </c>
      <c r="B47" s="120"/>
      <c r="C47" s="123" t="s">
        <v>27</v>
      </c>
      <c r="D47" s="150">
        <v>47</v>
      </c>
      <c r="E47" s="150">
        <v>1120</v>
      </c>
      <c r="F47" s="126">
        <v>87</v>
      </c>
      <c r="G47" s="126">
        <v>88</v>
      </c>
      <c r="H47" s="150">
        <f t="shared" si="15"/>
        <v>-1</v>
      </c>
      <c r="I47" s="148">
        <v>53</v>
      </c>
      <c r="J47" s="148">
        <v>1752</v>
      </c>
      <c r="K47" s="148">
        <v>110</v>
      </c>
      <c r="L47" s="124">
        <v>29</v>
      </c>
      <c r="M47" s="150">
        <f t="shared" si="16"/>
        <v>81</v>
      </c>
      <c r="N47" s="126">
        <f t="shared" si="17"/>
        <v>80</v>
      </c>
    </row>
    <row r="48" spans="1:14" ht="15" customHeight="1">
      <c r="A48" s="6">
        <v>36</v>
      </c>
      <c r="B48" s="120"/>
      <c r="C48" s="123" t="s">
        <v>28</v>
      </c>
      <c r="D48" s="150">
        <v>32</v>
      </c>
      <c r="E48" s="150">
        <v>964</v>
      </c>
      <c r="F48" s="126">
        <v>75</v>
      </c>
      <c r="G48" s="126">
        <v>58</v>
      </c>
      <c r="H48" s="150">
        <f t="shared" si="15"/>
        <v>17</v>
      </c>
      <c r="I48" s="148">
        <v>32</v>
      </c>
      <c r="J48" s="148">
        <v>964</v>
      </c>
      <c r="K48" s="148">
        <v>60</v>
      </c>
      <c r="L48" s="124">
        <v>19</v>
      </c>
      <c r="M48" s="150">
        <f t="shared" si="16"/>
        <v>41</v>
      </c>
      <c r="N48" s="126">
        <f t="shared" si="17"/>
        <v>58</v>
      </c>
    </row>
    <row r="49" spans="1:14" ht="15" customHeight="1">
      <c r="A49" s="6">
        <v>37</v>
      </c>
      <c r="B49" s="120"/>
      <c r="C49" s="123" t="s">
        <v>29</v>
      </c>
      <c r="D49" s="150">
        <v>69</v>
      </c>
      <c r="E49" s="150">
        <v>1374</v>
      </c>
      <c r="F49" s="126">
        <v>107</v>
      </c>
      <c r="G49" s="126">
        <v>88</v>
      </c>
      <c r="H49" s="150">
        <f t="shared" si="15"/>
        <v>19</v>
      </c>
      <c r="I49" s="148">
        <v>74</v>
      </c>
      <c r="J49" s="148">
        <v>1707</v>
      </c>
      <c r="K49" s="148">
        <v>107</v>
      </c>
      <c r="L49" s="124">
        <v>29</v>
      </c>
      <c r="M49" s="150">
        <f t="shared" si="16"/>
        <v>78</v>
      </c>
      <c r="N49" s="126">
        <f t="shared" si="17"/>
        <v>97</v>
      </c>
    </row>
    <row r="50" spans="1:14" ht="15" customHeight="1">
      <c r="A50" s="6">
        <v>38</v>
      </c>
      <c r="B50" s="120"/>
      <c r="C50" s="123" t="s">
        <v>30</v>
      </c>
      <c r="D50" s="150">
        <v>28</v>
      </c>
      <c r="E50" s="150">
        <v>253</v>
      </c>
      <c r="F50" s="126">
        <v>20</v>
      </c>
      <c r="G50" s="126">
        <v>20</v>
      </c>
      <c r="H50" s="150">
        <f t="shared" si="15"/>
        <v>0</v>
      </c>
      <c r="I50" s="148">
        <v>28</v>
      </c>
      <c r="J50" s="148">
        <v>370</v>
      </c>
      <c r="K50" s="148">
        <v>23</v>
      </c>
      <c r="L50" s="124">
        <v>6</v>
      </c>
      <c r="M50" s="150">
        <f t="shared" si="16"/>
        <v>17</v>
      </c>
      <c r="N50" s="126">
        <f t="shared" si="17"/>
        <v>17</v>
      </c>
    </row>
    <row r="51" spans="1:14" ht="15" customHeight="1">
      <c r="A51" s="5"/>
      <c r="B51" s="135" t="s">
        <v>167</v>
      </c>
      <c r="C51" s="122" t="s">
        <v>127</v>
      </c>
      <c r="D51" s="145">
        <f aca="true" t="shared" si="18" ref="D51:J51">D52+D53+D54+D55+D56+D57+D58+D59</f>
        <v>441</v>
      </c>
      <c r="E51" s="145">
        <f t="shared" si="18"/>
        <v>11088</v>
      </c>
      <c r="F51" s="145">
        <f t="shared" si="18"/>
        <v>865</v>
      </c>
      <c r="G51" s="145">
        <f t="shared" si="18"/>
        <v>907</v>
      </c>
      <c r="H51" s="145">
        <f t="shared" si="18"/>
        <v>-42</v>
      </c>
      <c r="I51" s="142">
        <f t="shared" si="18"/>
        <v>447</v>
      </c>
      <c r="J51" s="142">
        <f t="shared" si="18"/>
        <v>13877</v>
      </c>
      <c r="K51" s="142">
        <v>870</v>
      </c>
      <c r="L51" s="142">
        <f>L52+L53+L54+L55+L56+L57+L58+L59</f>
        <v>297</v>
      </c>
      <c r="M51" s="145">
        <f>M52+M53+M54+M55+M56+M57+M58+M59</f>
        <v>573</v>
      </c>
      <c r="N51" s="151">
        <f>N52+N53+N54+N55+N56+N57+N58+N59</f>
        <v>531</v>
      </c>
    </row>
    <row r="52" spans="1:14" ht="15" customHeight="1">
      <c r="A52" s="6">
        <v>39</v>
      </c>
      <c r="B52" s="120"/>
      <c r="C52" s="123" t="s">
        <v>1</v>
      </c>
      <c r="D52" s="150">
        <v>74</v>
      </c>
      <c r="E52" s="150">
        <v>1957</v>
      </c>
      <c r="F52" s="126">
        <v>153</v>
      </c>
      <c r="G52" s="126">
        <v>152</v>
      </c>
      <c r="H52" s="150">
        <f aca="true" t="shared" si="19" ref="H52:H59">F52-G52</f>
        <v>1</v>
      </c>
      <c r="I52" s="148">
        <v>83</v>
      </c>
      <c r="J52" s="148">
        <v>2726</v>
      </c>
      <c r="K52" s="148">
        <v>171</v>
      </c>
      <c r="L52" s="124">
        <v>50</v>
      </c>
      <c r="M52" s="150">
        <f aca="true" t="shared" si="20" ref="M52:M59">K52-L52</f>
        <v>121</v>
      </c>
      <c r="N52" s="126">
        <f aca="true" t="shared" si="21" ref="N52:N59">F52+K52-G52-L52</f>
        <v>122</v>
      </c>
    </row>
    <row r="53" spans="1:14" ht="15" customHeight="1">
      <c r="A53" s="6">
        <v>40</v>
      </c>
      <c r="B53" s="120"/>
      <c r="C53" s="128" t="s">
        <v>31</v>
      </c>
      <c r="D53" s="150">
        <v>11</v>
      </c>
      <c r="E53" s="150">
        <v>300</v>
      </c>
      <c r="F53" s="126">
        <v>23</v>
      </c>
      <c r="G53" s="126">
        <v>23</v>
      </c>
      <c r="H53" s="150">
        <f t="shared" si="19"/>
        <v>0</v>
      </c>
      <c r="I53" s="148">
        <v>11</v>
      </c>
      <c r="J53" s="148">
        <v>310</v>
      </c>
      <c r="K53" s="148">
        <v>19</v>
      </c>
      <c r="L53" s="124">
        <v>8</v>
      </c>
      <c r="M53" s="150">
        <f t="shared" si="20"/>
        <v>11</v>
      </c>
      <c r="N53" s="126">
        <f t="shared" si="21"/>
        <v>11</v>
      </c>
    </row>
    <row r="54" spans="1:14" ht="15" customHeight="1">
      <c r="A54" s="6">
        <v>41</v>
      </c>
      <c r="B54" s="120"/>
      <c r="C54" s="128" t="s">
        <v>32</v>
      </c>
      <c r="D54" s="150">
        <v>114</v>
      </c>
      <c r="E54" s="150">
        <v>1807</v>
      </c>
      <c r="F54" s="126">
        <v>141</v>
      </c>
      <c r="G54" s="126">
        <v>149</v>
      </c>
      <c r="H54" s="150">
        <f t="shared" si="19"/>
        <v>-8</v>
      </c>
      <c r="I54" s="148">
        <v>113</v>
      </c>
      <c r="J54" s="148">
        <v>2320</v>
      </c>
      <c r="K54" s="148">
        <v>145</v>
      </c>
      <c r="L54" s="124">
        <v>49</v>
      </c>
      <c r="M54" s="150">
        <f t="shared" si="20"/>
        <v>96</v>
      </c>
      <c r="N54" s="126">
        <f t="shared" si="21"/>
        <v>88</v>
      </c>
    </row>
    <row r="55" spans="1:14" ht="15" customHeight="1">
      <c r="A55" s="6">
        <v>42</v>
      </c>
      <c r="B55" s="120"/>
      <c r="C55" s="128" t="s">
        <v>33</v>
      </c>
      <c r="D55" s="150">
        <v>40</v>
      </c>
      <c r="E55" s="150">
        <v>1077</v>
      </c>
      <c r="F55" s="126">
        <v>84</v>
      </c>
      <c r="G55" s="126">
        <v>117</v>
      </c>
      <c r="H55" s="150">
        <f t="shared" si="19"/>
        <v>-33</v>
      </c>
      <c r="I55" s="148">
        <v>41</v>
      </c>
      <c r="J55" s="148">
        <v>1580</v>
      </c>
      <c r="K55" s="148">
        <v>99</v>
      </c>
      <c r="L55" s="124">
        <v>38</v>
      </c>
      <c r="M55" s="150">
        <f t="shared" si="20"/>
        <v>61</v>
      </c>
      <c r="N55" s="126">
        <f t="shared" si="21"/>
        <v>28</v>
      </c>
    </row>
    <row r="56" spans="1:14" ht="15" customHeight="1">
      <c r="A56" s="6">
        <v>43</v>
      </c>
      <c r="B56" s="120"/>
      <c r="C56" s="128" t="s">
        <v>34</v>
      </c>
      <c r="D56" s="150">
        <v>46</v>
      </c>
      <c r="E56" s="150">
        <v>547</v>
      </c>
      <c r="F56" s="126">
        <v>43</v>
      </c>
      <c r="G56" s="126">
        <v>44</v>
      </c>
      <c r="H56" s="150">
        <f t="shared" si="19"/>
        <v>-1</v>
      </c>
      <c r="I56" s="148">
        <v>46</v>
      </c>
      <c r="J56" s="148">
        <v>1112</v>
      </c>
      <c r="K56" s="148">
        <v>70</v>
      </c>
      <c r="L56" s="124">
        <v>14</v>
      </c>
      <c r="M56" s="150">
        <f t="shared" si="20"/>
        <v>56</v>
      </c>
      <c r="N56" s="126">
        <f t="shared" si="21"/>
        <v>55</v>
      </c>
    </row>
    <row r="57" spans="1:14" ht="15" customHeight="1">
      <c r="A57" s="6">
        <v>44</v>
      </c>
      <c r="B57" s="120"/>
      <c r="C57" s="128" t="s">
        <v>35</v>
      </c>
      <c r="D57" s="150">
        <v>3</v>
      </c>
      <c r="E57" s="150">
        <v>65</v>
      </c>
      <c r="F57" s="126">
        <v>5</v>
      </c>
      <c r="G57" s="126">
        <v>5</v>
      </c>
      <c r="H57" s="150">
        <f t="shared" si="19"/>
        <v>0</v>
      </c>
      <c r="I57" s="148">
        <v>3</v>
      </c>
      <c r="J57" s="148">
        <v>45</v>
      </c>
      <c r="K57" s="148">
        <v>3</v>
      </c>
      <c r="L57" s="124">
        <v>2</v>
      </c>
      <c r="M57" s="150">
        <f t="shared" si="20"/>
        <v>1</v>
      </c>
      <c r="N57" s="126">
        <f t="shared" si="21"/>
        <v>1</v>
      </c>
    </row>
    <row r="58" spans="1:14" ht="15" customHeight="1">
      <c r="A58" s="6">
        <v>45</v>
      </c>
      <c r="B58" s="120"/>
      <c r="C58" s="128" t="s">
        <v>36</v>
      </c>
      <c r="D58" s="150">
        <v>130</v>
      </c>
      <c r="E58" s="150">
        <v>4486</v>
      </c>
      <c r="F58" s="126">
        <v>350</v>
      </c>
      <c r="G58" s="126">
        <v>351</v>
      </c>
      <c r="H58" s="150">
        <f t="shared" si="19"/>
        <v>-1</v>
      </c>
      <c r="I58" s="148">
        <v>127</v>
      </c>
      <c r="J58" s="148">
        <v>4898</v>
      </c>
      <c r="K58" s="148">
        <v>307</v>
      </c>
      <c r="L58" s="124">
        <v>114</v>
      </c>
      <c r="M58" s="150">
        <f t="shared" si="20"/>
        <v>193</v>
      </c>
      <c r="N58" s="126">
        <f t="shared" si="21"/>
        <v>192</v>
      </c>
    </row>
    <row r="59" spans="1:14" ht="15" customHeight="1">
      <c r="A59" s="6">
        <v>46</v>
      </c>
      <c r="B59" s="120"/>
      <c r="C59" s="128" t="s">
        <v>37</v>
      </c>
      <c r="D59" s="150">
        <v>23</v>
      </c>
      <c r="E59" s="150">
        <v>849</v>
      </c>
      <c r="F59" s="126">
        <v>66</v>
      </c>
      <c r="G59" s="126">
        <v>66</v>
      </c>
      <c r="H59" s="150">
        <f t="shared" si="19"/>
        <v>0</v>
      </c>
      <c r="I59" s="148">
        <v>23</v>
      </c>
      <c r="J59" s="148">
        <v>886</v>
      </c>
      <c r="K59" s="148">
        <v>56</v>
      </c>
      <c r="L59" s="124">
        <v>22</v>
      </c>
      <c r="M59" s="150">
        <f t="shared" si="20"/>
        <v>34</v>
      </c>
      <c r="N59" s="126">
        <f t="shared" si="21"/>
        <v>34</v>
      </c>
    </row>
    <row r="60" spans="1:14" ht="15" customHeight="1">
      <c r="A60" s="5"/>
      <c r="B60" s="135" t="s">
        <v>168</v>
      </c>
      <c r="C60" s="122" t="s">
        <v>127</v>
      </c>
      <c r="D60" s="145">
        <f aca="true" t="shared" si="22" ref="D60:J60">D61+D62+D63</f>
        <v>185</v>
      </c>
      <c r="E60" s="145">
        <f t="shared" si="22"/>
        <v>2887</v>
      </c>
      <c r="F60" s="145">
        <f t="shared" si="22"/>
        <v>225</v>
      </c>
      <c r="G60" s="145">
        <f t="shared" si="22"/>
        <v>226</v>
      </c>
      <c r="H60" s="145">
        <f t="shared" si="22"/>
        <v>-1</v>
      </c>
      <c r="I60" s="142">
        <f t="shared" si="22"/>
        <v>182</v>
      </c>
      <c r="J60" s="142">
        <f t="shared" si="22"/>
        <v>3797</v>
      </c>
      <c r="K60" s="142">
        <v>238</v>
      </c>
      <c r="L60" s="142">
        <f>L61+L62+L63</f>
        <v>73</v>
      </c>
      <c r="M60" s="145">
        <f>M61+M62+M63</f>
        <v>165</v>
      </c>
      <c r="N60" s="151">
        <f>N61+N62+N63</f>
        <v>164</v>
      </c>
    </row>
    <row r="61" spans="1:14" ht="15" customHeight="1">
      <c r="A61" s="6">
        <v>47</v>
      </c>
      <c r="B61" s="120"/>
      <c r="C61" s="123" t="s">
        <v>1</v>
      </c>
      <c r="D61" s="150">
        <v>30</v>
      </c>
      <c r="E61" s="150">
        <v>444</v>
      </c>
      <c r="F61" s="126">
        <v>34</v>
      </c>
      <c r="G61" s="126">
        <v>35</v>
      </c>
      <c r="H61" s="150">
        <f>F61-G61</f>
        <v>-1</v>
      </c>
      <c r="I61" s="148">
        <v>27</v>
      </c>
      <c r="J61" s="148">
        <v>494</v>
      </c>
      <c r="K61" s="148">
        <v>31</v>
      </c>
      <c r="L61" s="124">
        <v>11</v>
      </c>
      <c r="M61" s="150">
        <f>K61-L61</f>
        <v>20</v>
      </c>
      <c r="N61" s="126">
        <f>F61+K61-G61-L61</f>
        <v>19</v>
      </c>
    </row>
    <row r="62" spans="1:14" ht="15" customHeight="1">
      <c r="A62" s="6">
        <v>48</v>
      </c>
      <c r="B62" s="120"/>
      <c r="C62" s="123" t="s">
        <v>38</v>
      </c>
      <c r="D62" s="150">
        <v>101</v>
      </c>
      <c r="E62" s="150">
        <v>1523</v>
      </c>
      <c r="F62" s="126">
        <v>119</v>
      </c>
      <c r="G62" s="126">
        <v>119</v>
      </c>
      <c r="H62" s="150">
        <f>F62-G62</f>
        <v>0</v>
      </c>
      <c r="I62" s="148">
        <v>101</v>
      </c>
      <c r="J62" s="148">
        <v>2143</v>
      </c>
      <c r="K62" s="148">
        <v>134</v>
      </c>
      <c r="L62" s="124">
        <v>39</v>
      </c>
      <c r="M62" s="150">
        <f>K62-L62</f>
        <v>95</v>
      </c>
      <c r="N62" s="126">
        <f>F62+K62-G62-L62</f>
        <v>95</v>
      </c>
    </row>
    <row r="63" spans="1:14" ht="15" customHeight="1">
      <c r="A63" s="6">
        <v>49</v>
      </c>
      <c r="B63" s="120"/>
      <c r="C63" s="123" t="s">
        <v>39</v>
      </c>
      <c r="D63" s="150">
        <v>54</v>
      </c>
      <c r="E63" s="150">
        <v>920</v>
      </c>
      <c r="F63" s="126">
        <v>72</v>
      </c>
      <c r="G63" s="126">
        <v>72</v>
      </c>
      <c r="H63" s="150">
        <f>F63-G63</f>
        <v>0</v>
      </c>
      <c r="I63" s="148">
        <v>54</v>
      </c>
      <c r="J63" s="148">
        <v>1160</v>
      </c>
      <c r="K63" s="148">
        <v>73</v>
      </c>
      <c r="L63" s="124">
        <v>23</v>
      </c>
      <c r="M63" s="150">
        <f>K63-L63</f>
        <v>50</v>
      </c>
      <c r="N63" s="126">
        <f>F63+K63-G63-L63</f>
        <v>50</v>
      </c>
    </row>
    <row r="64" spans="1:14" ht="15" customHeight="1">
      <c r="A64" s="5"/>
      <c r="B64" s="135" t="s">
        <v>169</v>
      </c>
      <c r="C64" s="122" t="s">
        <v>127</v>
      </c>
      <c r="D64" s="145">
        <f aca="true" t="shared" si="23" ref="D64:J64">D65+D66+D67+D68+D69</f>
        <v>657</v>
      </c>
      <c r="E64" s="145">
        <f t="shared" si="23"/>
        <v>12223</v>
      </c>
      <c r="F64" s="145">
        <f t="shared" si="23"/>
        <v>953</v>
      </c>
      <c r="G64" s="145">
        <f t="shared" si="23"/>
        <v>850</v>
      </c>
      <c r="H64" s="145">
        <f t="shared" si="23"/>
        <v>103</v>
      </c>
      <c r="I64" s="142">
        <f t="shared" si="23"/>
        <v>627</v>
      </c>
      <c r="J64" s="142">
        <f t="shared" si="23"/>
        <v>12828</v>
      </c>
      <c r="K64" s="154">
        <f>K65+K66+K67+K68+K69</f>
        <v>804.6</v>
      </c>
      <c r="L64" s="142">
        <f>L65+L66+L67+L68+L69</f>
        <v>276</v>
      </c>
      <c r="M64" s="145">
        <f>M65+M66+M67+M68+M69</f>
        <v>528.6</v>
      </c>
      <c r="N64" s="147">
        <f>N65+N66+N67+N68+N69</f>
        <v>631.6</v>
      </c>
    </row>
    <row r="65" spans="1:14" ht="22.5">
      <c r="A65" s="6">
        <v>50</v>
      </c>
      <c r="B65" s="120"/>
      <c r="C65" s="129" t="s">
        <v>170</v>
      </c>
      <c r="D65" s="150">
        <v>57</v>
      </c>
      <c r="E65" s="150">
        <v>1104</v>
      </c>
      <c r="F65" s="126">
        <v>86</v>
      </c>
      <c r="G65" s="126">
        <v>81</v>
      </c>
      <c r="H65" s="150">
        <f>F65-G65</f>
        <v>5</v>
      </c>
      <c r="I65" s="148">
        <v>55</v>
      </c>
      <c r="J65" s="148">
        <v>1319</v>
      </c>
      <c r="K65" s="155">
        <v>82.6</v>
      </c>
      <c r="L65" s="124">
        <v>26</v>
      </c>
      <c r="M65" s="150">
        <f>K65-L65</f>
        <v>56.599999999999994</v>
      </c>
      <c r="N65" s="131">
        <f>F65+K65-G65-L65</f>
        <v>61.599999999999994</v>
      </c>
    </row>
    <row r="66" spans="1:14" ht="15" customHeight="1">
      <c r="A66" s="6">
        <v>51</v>
      </c>
      <c r="B66" s="120"/>
      <c r="C66" s="123" t="s">
        <v>40</v>
      </c>
      <c r="D66" s="150">
        <v>108</v>
      </c>
      <c r="E66" s="150">
        <v>2861</v>
      </c>
      <c r="F66" s="126">
        <v>223</v>
      </c>
      <c r="G66" s="126">
        <v>202</v>
      </c>
      <c r="H66" s="150">
        <f>F66-G66</f>
        <v>21</v>
      </c>
      <c r="I66" s="148">
        <v>96</v>
      </c>
      <c r="J66" s="148">
        <v>2854</v>
      </c>
      <c r="K66" s="148">
        <v>179</v>
      </c>
      <c r="L66" s="124">
        <v>66</v>
      </c>
      <c r="M66" s="150">
        <f>K66-L66</f>
        <v>113</v>
      </c>
      <c r="N66" s="126">
        <f>F66+K66-G66-L66</f>
        <v>134</v>
      </c>
    </row>
    <row r="67" spans="1:14" ht="15" customHeight="1">
      <c r="A67" s="6">
        <v>52</v>
      </c>
      <c r="B67" s="120"/>
      <c r="C67" s="123" t="s">
        <v>171</v>
      </c>
      <c r="D67" s="150">
        <v>97</v>
      </c>
      <c r="E67" s="150">
        <v>1164</v>
      </c>
      <c r="F67" s="126">
        <v>91</v>
      </c>
      <c r="G67" s="126">
        <v>88</v>
      </c>
      <c r="H67" s="150">
        <f>F67-G67</f>
        <v>3</v>
      </c>
      <c r="I67" s="148">
        <v>96</v>
      </c>
      <c r="J67" s="148">
        <v>1436</v>
      </c>
      <c r="K67" s="148">
        <v>90</v>
      </c>
      <c r="L67" s="124">
        <v>29</v>
      </c>
      <c r="M67" s="150">
        <f>K67-L67</f>
        <v>61</v>
      </c>
      <c r="N67" s="126">
        <f>F67+K67-G67-L67</f>
        <v>64</v>
      </c>
    </row>
    <row r="68" spans="1:14" ht="15" customHeight="1">
      <c r="A68" s="6">
        <v>53</v>
      </c>
      <c r="B68" s="120"/>
      <c r="C68" s="123" t="s">
        <v>42</v>
      </c>
      <c r="D68" s="150">
        <v>124</v>
      </c>
      <c r="E68" s="150">
        <v>2679</v>
      </c>
      <c r="F68" s="126">
        <v>209</v>
      </c>
      <c r="G68" s="126">
        <v>158</v>
      </c>
      <c r="H68" s="150">
        <f>F68-G68</f>
        <v>51</v>
      </c>
      <c r="I68" s="148">
        <v>111</v>
      </c>
      <c r="J68" s="148">
        <v>2362</v>
      </c>
      <c r="K68" s="148">
        <v>148</v>
      </c>
      <c r="L68" s="124">
        <v>51</v>
      </c>
      <c r="M68" s="150">
        <f>K68-L68</f>
        <v>97</v>
      </c>
      <c r="N68" s="126">
        <f>F68+K68-G68-L68</f>
        <v>148</v>
      </c>
    </row>
    <row r="69" spans="1:14" ht="15" customHeight="1">
      <c r="A69" s="6">
        <v>54</v>
      </c>
      <c r="B69" s="120"/>
      <c r="C69" s="123" t="s">
        <v>43</v>
      </c>
      <c r="D69" s="150">
        <v>271</v>
      </c>
      <c r="E69" s="150">
        <v>4415</v>
      </c>
      <c r="F69" s="126">
        <v>344</v>
      </c>
      <c r="G69" s="126">
        <v>321</v>
      </c>
      <c r="H69" s="150">
        <f>F69-G69</f>
        <v>23</v>
      </c>
      <c r="I69" s="148">
        <v>269</v>
      </c>
      <c r="J69" s="148">
        <v>4857</v>
      </c>
      <c r="K69" s="148">
        <v>305</v>
      </c>
      <c r="L69" s="124">
        <v>104</v>
      </c>
      <c r="M69" s="150">
        <f>K69-L69</f>
        <v>201</v>
      </c>
      <c r="N69" s="126">
        <f>F69+K69-G69-L69</f>
        <v>224</v>
      </c>
    </row>
    <row r="70" spans="1:14" ht="15" customHeight="1">
      <c r="A70" s="5"/>
      <c r="B70" s="135" t="s">
        <v>172</v>
      </c>
      <c r="C70" s="122" t="s">
        <v>127</v>
      </c>
      <c r="D70" s="145">
        <f aca="true" t="shared" si="24" ref="D70:J70">D71+D72+D73+D74+D75+D76+D78+D79+D80</f>
        <v>388</v>
      </c>
      <c r="E70" s="145">
        <f t="shared" si="24"/>
        <v>14556</v>
      </c>
      <c r="F70" s="145">
        <f t="shared" si="24"/>
        <v>1135</v>
      </c>
      <c r="G70" s="145">
        <f t="shared" si="24"/>
        <v>1142</v>
      </c>
      <c r="H70" s="145">
        <f t="shared" si="24"/>
        <v>-7</v>
      </c>
      <c r="I70" s="142">
        <f t="shared" si="24"/>
        <v>417</v>
      </c>
      <c r="J70" s="142">
        <f t="shared" si="24"/>
        <v>15809</v>
      </c>
      <c r="K70" s="142">
        <v>991</v>
      </c>
      <c r="L70" s="142">
        <f>L71+L72+L73+L74+L75+L76+L78+L79+L80</f>
        <v>371</v>
      </c>
      <c r="M70" s="145">
        <f>M71+M72+M73+M74+M75+M76+M78+M79+M80</f>
        <v>620</v>
      </c>
      <c r="N70" s="151">
        <f>N71+N72+N73+N74+N75+N76+N77+N78+N79+N80</f>
        <v>613</v>
      </c>
    </row>
    <row r="71" spans="1:14" ht="15" customHeight="1">
      <c r="A71" s="6">
        <v>55</v>
      </c>
      <c r="B71" s="120"/>
      <c r="C71" s="123" t="s">
        <v>1</v>
      </c>
      <c r="D71" s="150">
        <v>83</v>
      </c>
      <c r="E71" s="150">
        <v>3841</v>
      </c>
      <c r="F71" s="126">
        <v>299</v>
      </c>
      <c r="G71" s="126">
        <v>301</v>
      </c>
      <c r="H71" s="150">
        <f aca="true" t="shared" si="25" ref="H71:H80">F71-G71</f>
        <v>-2</v>
      </c>
      <c r="I71" s="148">
        <v>89</v>
      </c>
      <c r="J71" s="148">
        <v>4181</v>
      </c>
      <c r="K71" s="148">
        <v>262</v>
      </c>
      <c r="L71" s="124">
        <v>98</v>
      </c>
      <c r="M71" s="150">
        <f aca="true" t="shared" si="26" ref="M71:M80">K71-L71</f>
        <v>164</v>
      </c>
      <c r="N71" s="126">
        <f aca="true" t="shared" si="27" ref="N71:N80">F71+K71-G71-L71</f>
        <v>162</v>
      </c>
    </row>
    <row r="72" spans="1:14" ht="15" customHeight="1">
      <c r="A72" s="6">
        <v>56</v>
      </c>
      <c r="B72" s="120"/>
      <c r="C72" s="123" t="s">
        <v>44</v>
      </c>
      <c r="D72" s="150">
        <v>21</v>
      </c>
      <c r="E72" s="150">
        <v>666</v>
      </c>
      <c r="F72" s="126">
        <v>52</v>
      </c>
      <c r="G72" s="126">
        <v>52</v>
      </c>
      <c r="H72" s="150">
        <f t="shared" si="25"/>
        <v>0</v>
      </c>
      <c r="I72" s="148">
        <v>21</v>
      </c>
      <c r="J72" s="148">
        <v>718</v>
      </c>
      <c r="K72" s="148">
        <v>45</v>
      </c>
      <c r="L72" s="124">
        <v>17</v>
      </c>
      <c r="M72" s="150">
        <f t="shared" si="26"/>
        <v>28</v>
      </c>
      <c r="N72" s="126">
        <f t="shared" si="27"/>
        <v>28</v>
      </c>
    </row>
    <row r="73" spans="1:14" ht="15" customHeight="1">
      <c r="A73" s="6">
        <v>57</v>
      </c>
      <c r="B73" s="120"/>
      <c r="C73" s="123" t="s">
        <v>45</v>
      </c>
      <c r="D73" s="150">
        <v>31</v>
      </c>
      <c r="E73" s="150">
        <v>1201</v>
      </c>
      <c r="F73" s="126">
        <v>94</v>
      </c>
      <c r="G73" s="126">
        <v>94</v>
      </c>
      <c r="H73" s="150">
        <f t="shared" si="25"/>
        <v>0</v>
      </c>
      <c r="I73" s="148">
        <v>38</v>
      </c>
      <c r="J73" s="148">
        <v>1213</v>
      </c>
      <c r="K73" s="148">
        <v>76</v>
      </c>
      <c r="L73" s="124">
        <v>31</v>
      </c>
      <c r="M73" s="150">
        <f t="shared" si="26"/>
        <v>45</v>
      </c>
      <c r="N73" s="126">
        <f t="shared" si="27"/>
        <v>45</v>
      </c>
    </row>
    <row r="74" spans="1:14" ht="15" customHeight="1">
      <c r="A74" s="6">
        <v>58</v>
      </c>
      <c r="B74" s="120"/>
      <c r="C74" s="123" t="s">
        <v>46</v>
      </c>
      <c r="D74" s="150">
        <v>12</v>
      </c>
      <c r="E74" s="150">
        <v>304</v>
      </c>
      <c r="F74" s="126">
        <v>24</v>
      </c>
      <c r="G74" s="126">
        <v>24</v>
      </c>
      <c r="H74" s="150">
        <f t="shared" si="25"/>
        <v>0</v>
      </c>
      <c r="I74" s="148">
        <v>12</v>
      </c>
      <c r="J74" s="148">
        <v>322</v>
      </c>
      <c r="K74" s="148">
        <v>20</v>
      </c>
      <c r="L74" s="124">
        <v>8</v>
      </c>
      <c r="M74" s="150">
        <f t="shared" si="26"/>
        <v>12</v>
      </c>
      <c r="N74" s="126">
        <f t="shared" si="27"/>
        <v>12</v>
      </c>
    </row>
    <row r="75" spans="1:14" ht="15" customHeight="1">
      <c r="A75" s="6">
        <v>59</v>
      </c>
      <c r="B75" s="120"/>
      <c r="C75" s="123" t="s">
        <v>47</v>
      </c>
      <c r="D75" s="150">
        <v>9</v>
      </c>
      <c r="E75" s="150">
        <v>333</v>
      </c>
      <c r="F75" s="126">
        <v>26</v>
      </c>
      <c r="G75" s="126">
        <v>26</v>
      </c>
      <c r="H75" s="150">
        <f t="shared" si="25"/>
        <v>0</v>
      </c>
      <c r="I75" s="148">
        <v>9</v>
      </c>
      <c r="J75" s="148">
        <v>333</v>
      </c>
      <c r="K75" s="148">
        <v>21</v>
      </c>
      <c r="L75" s="124">
        <v>8</v>
      </c>
      <c r="M75" s="150">
        <f t="shared" si="26"/>
        <v>13</v>
      </c>
      <c r="N75" s="126">
        <f t="shared" si="27"/>
        <v>13</v>
      </c>
    </row>
    <row r="76" spans="1:14" ht="15" customHeight="1">
      <c r="A76" s="6">
        <v>60</v>
      </c>
      <c r="B76" s="120"/>
      <c r="C76" s="123" t="s">
        <v>48</v>
      </c>
      <c r="D76" s="150">
        <v>2</v>
      </c>
      <c r="E76" s="150">
        <v>87</v>
      </c>
      <c r="F76" s="126">
        <v>7</v>
      </c>
      <c r="G76" s="126">
        <v>7</v>
      </c>
      <c r="H76" s="150">
        <f t="shared" si="25"/>
        <v>0</v>
      </c>
      <c r="I76" s="148">
        <v>13</v>
      </c>
      <c r="J76" s="148">
        <v>440</v>
      </c>
      <c r="K76" s="148">
        <v>28</v>
      </c>
      <c r="L76" s="124">
        <v>2</v>
      </c>
      <c r="M76" s="150">
        <f t="shared" si="26"/>
        <v>26</v>
      </c>
      <c r="N76" s="126">
        <f t="shared" si="27"/>
        <v>26</v>
      </c>
    </row>
    <row r="77" spans="1:14" ht="15" customHeight="1">
      <c r="A77" s="6">
        <v>61</v>
      </c>
      <c r="B77" s="120"/>
      <c r="C77" s="123" t="s">
        <v>49</v>
      </c>
      <c r="D77" s="150">
        <v>0</v>
      </c>
      <c r="E77" s="150">
        <v>0</v>
      </c>
      <c r="F77" s="126">
        <v>0</v>
      </c>
      <c r="G77" s="126">
        <v>0</v>
      </c>
      <c r="H77" s="150">
        <f t="shared" si="25"/>
        <v>0</v>
      </c>
      <c r="I77" s="148">
        <v>0</v>
      </c>
      <c r="J77" s="148">
        <v>0</v>
      </c>
      <c r="K77" s="148">
        <f>H77*627.116/10000</f>
        <v>0</v>
      </c>
      <c r="L77" s="124">
        <v>0</v>
      </c>
      <c r="M77" s="150">
        <f t="shared" si="26"/>
        <v>0</v>
      </c>
      <c r="N77" s="126">
        <f t="shared" si="27"/>
        <v>0</v>
      </c>
    </row>
    <row r="78" spans="1:14" ht="15" customHeight="1">
      <c r="A78" s="6">
        <v>62</v>
      </c>
      <c r="B78" s="120"/>
      <c r="C78" s="123" t="s">
        <v>50</v>
      </c>
      <c r="D78" s="150">
        <v>3</v>
      </c>
      <c r="E78" s="150">
        <v>90</v>
      </c>
      <c r="F78" s="126">
        <v>7</v>
      </c>
      <c r="G78" s="126">
        <v>6</v>
      </c>
      <c r="H78" s="150">
        <f t="shared" si="25"/>
        <v>1</v>
      </c>
      <c r="I78" s="148">
        <v>3</v>
      </c>
      <c r="J78" s="148">
        <v>90</v>
      </c>
      <c r="K78" s="148">
        <v>6</v>
      </c>
      <c r="L78" s="124">
        <v>2</v>
      </c>
      <c r="M78" s="150">
        <f t="shared" si="26"/>
        <v>4</v>
      </c>
      <c r="N78" s="126">
        <f t="shared" si="27"/>
        <v>5</v>
      </c>
    </row>
    <row r="79" spans="1:14" ht="15" customHeight="1">
      <c r="A79" s="6">
        <v>63</v>
      </c>
      <c r="B79" s="120"/>
      <c r="C79" s="123" t="s">
        <v>51</v>
      </c>
      <c r="D79" s="150">
        <v>109</v>
      </c>
      <c r="E79" s="150">
        <v>4019</v>
      </c>
      <c r="F79" s="126">
        <v>313</v>
      </c>
      <c r="G79" s="126">
        <v>321</v>
      </c>
      <c r="H79" s="150">
        <f t="shared" si="25"/>
        <v>-8</v>
      </c>
      <c r="I79" s="148">
        <v>110</v>
      </c>
      <c r="J79" s="148">
        <v>4151</v>
      </c>
      <c r="K79" s="148">
        <v>260</v>
      </c>
      <c r="L79" s="124">
        <v>104</v>
      </c>
      <c r="M79" s="150">
        <f t="shared" si="26"/>
        <v>156</v>
      </c>
      <c r="N79" s="126">
        <f t="shared" si="27"/>
        <v>148</v>
      </c>
    </row>
    <row r="80" spans="1:14" ht="15" customHeight="1">
      <c r="A80" s="6">
        <v>64</v>
      </c>
      <c r="B80" s="120"/>
      <c r="C80" s="123" t="s">
        <v>52</v>
      </c>
      <c r="D80" s="150">
        <v>118</v>
      </c>
      <c r="E80" s="150">
        <v>4015</v>
      </c>
      <c r="F80" s="126">
        <v>313</v>
      </c>
      <c r="G80" s="126">
        <v>311</v>
      </c>
      <c r="H80" s="150">
        <f t="shared" si="25"/>
        <v>2</v>
      </c>
      <c r="I80" s="148">
        <v>122</v>
      </c>
      <c r="J80" s="148">
        <v>4361</v>
      </c>
      <c r="K80" s="148">
        <v>273</v>
      </c>
      <c r="L80" s="124">
        <v>101</v>
      </c>
      <c r="M80" s="150">
        <f t="shared" si="26"/>
        <v>172</v>
      </c>
      <c r="N80" s="126">
        <f t="shared" si="27"/>
        <v>174</v>
      </c>
    </row>
    <row r="81" spans="1:14" ht="15" customHeight="1">
      <c r="A81" s="5"/>
      <c r="B81" s="135" t="s">
        <v>173</v>
      </c>
      <c r="C81" s="122" t="s">
        <v>127</v>
      </c>
      <c r="D81" s="145">
        <f aca="true" t="shared" si="28" ref="D81:J81">D82+D83+D84+D85+D86+D87+D89+D91</f>
        <v>270</v>
      </c>
      <c r="E81" s="145">
        <f t="shared" si="28"/>
        <v>9224</v>
      </c>
      <c r="F81" s="144">
        <f t="shared" si="28"/>
        <v>719.8</v>
      </c>
      <c r="G81" s="144">
        <f t="shared" si="28"/>
        <v>804</v>
      </c>
      <c r="H81" s="144">
        <f t="shared" si="28"/>
        <v>-84.20000000000005</v>
      </c>
      <c r="I81" s="142">
        <f t="shared" si="28"/>
        <v>261</v>
      </c>
      <c r="J81" s="142">
        <f t="shared" si="28"/>
        <v>9861</v>
      </c>
      <c r="K81" s="142">
        <v>618</v>
      </c>
      <c r="L81" s="142">
        <f>L82+L83+L84+L85+L86+L87+L89+L91</f>
        <v>261</v>
      </c>
      <c r="M81" s="145">
        <f>M82+M83+M84+M85+M86+M87+M89+M91</f>
        <v>358</v>
      </c>
      <c r="N81" s="144">
        <f>N82+N83+N84+N85+N86+N87+N88+N89+N90+N91</f>
        <v>273.79999999999995</v>
      </c>
    </row>
    <row r="82" spans="1:14" ht="15" customHeight="1">
      <c r="A82" s="6">
        <v>65</v>
      </c>
      <c r="B82" s="120"/>
      <c r="C82" s="123" t="s">
        <v>1</v>
      </c>
      <c r="D82" s="150">
        <v>31</v>
      </c>
      <c r="E82" s="150">
        <v>672</v>
      </c>
      <c r="F82" s="126">
        <v>52</v>
      </c>
      <c r="G82" s="126">
        <v>57</v>
      </c>
      <c r="H82" s="150">
        <f aca="true" t="shared" si="29" ref="H82:H91">F82-G82</f>
        <v>-5</v>
      </c>
      <c r="I82" s="148">
        <v>17</v>
      </c>
      <c r="J82" s="148">
        <v>510</v>
      </c>
      <c r="K82" s="148">
        <v>32</v>
      </c>
      <c r="L82" s="124">
        <v>19</v>
      </c>
      <c r="M82" s="150">
        <f aca="true" t="shared" si="30" ref="M82:M91">K82-L82</f>
        <v>13</v>
      </c>
      <c r="N82" s="126">
        <f aca="true" t="shared" si="31" ref="N82:N91">F82+K82-G82-L82</f>
        <v>8</v>
      </c>
    </row>
    <row r="83" spans="1:14" ht="15" customHeight="1">
      <c r="A83" s="6">
        <v>66</v>
      </c>
      <c r="B83" s="120"/>
      <c r="C83" s="130" t="s">
        <v>53</v>
      </c>
      <c r="D83" s="150">
        <v>144</v>
      </c>
      <c r="E83" s="150">
        <v>6676</v>
      </c>
      <c r="F83" s="131">
        <v>520.8</v>
      </c>
      <c r="G83" s="131">
        <v>596</v>
      </c>
      <c r="H83" s="149">
        <f t="shared" si="29"/>
        <v>-75.20000000000005</v>
      </c>
      <c r="I83" s="148">
        <v>149</v>
      </c>
      <c r="J83" s="148">
        <v>7388</v>
      </c>
      <c r="K83" s="148">
        <v>463</v>
      </c>
      <c r="L83" s="124">
        <v>194</v>
      </c>
      <c r="M83" s="150">
        <f t="shared" si="30"/>
        <v>269</v>
      </c>
      <c r="N83" s="131">
        <f t="shared" si="31"/>
        <v>193.79999999999995</v>
      </c>
    </row>
    <row r="84" spans="1:14" ht="15" customHeight="1">
      <c r="A84" s="6">
        <v>67</v>
      </c>
      <c r="B84" s="120"/>
      <c r="C84" s="130" t="s">
        <v>54</v>
      </c>
      <c r="D84" s="150">
        <v>26</v>
      </c>
      <c r="E84" s="150">
        <v>530</v>
      </c>
      <c r="F84" s="126">
        <v>41</v>
      </c>
      <c r="G84" s="126">
        <v>43</v>
      </c>
      <c r="H84" s="150">
        <f t="shared" si="29"/>
        <v>-2</v>
      </c>
      <c r="I84" s="148">
        <v>33</v>
      </c>
      <c r="J84" s="148">
        <v>680</v>
      </c>
      <c r="K84" s="148">
        <v>43</v>
      </c>
      <c r="L84" s="124">
        <v>14</v>
      </c>
      <c r="M84" s="150">
        <f t="shared" si="30"/>
        <v>29</v>
      </c>
      <c r="N84" s="126">
        <f t="shared" si="31"/>
        <v>27</v>
      </c>
    </row>
    <row r="85" spans="1:14" ht="15" customHeight="1">
      <c r="A85" s="6">
        <v>68</v>
      </c>
      <c r="B85" s="120"/>
      <c r="C85" s="130" t="s">
        <v>55</v>
      </c>
      <c r="D85" s="150">
        <v>35</v>
      </c>
      <c r="E85" s="150">
        <v>968</v>
      </c>
      <c r="F85" s="126">
        <v>76</v>
      </c>
      <c r="G85" s="126">
        <v>76</v>
      </c>
      <c r="H85" s="150">
        <f t="shared" si="29"/>
        <v>0</v>
      </c>
      <c r="I85" s="148">
        <v>32</v>
      </c>
      <c r="J85" s="148">
        <v>863</v>
      </c>
      <c r="K85" s="148">
        <v>54</v>
      </c>
      <c r="L85" s="124">
        <v>25</v>
      </c>
      <c r="M85" s="150">
        <f t="shared" si="30"/>
        <v>29</v>
      </c>
      <c r="N85" s="126">
        <f t="shared" si="31"/>
        <v>29</v>
      </c>
    </row>
    <row r="86" spans="1:14" ht="15" customHeight="1">
      <c r="A86" s="6">
        <v>69</v>
      </c>
      <c r="B86" s="120"/>
      <c r="C86" s="130" t="s">
        <v>56</v>
      </c>
      <c r="D86" s="150">
        <v>4</v>
      </c>
      <c r="E86" s="150">
        <v>40</v>
      </c>
      <c r="F86" s="126">
        <v>3</v>
      </c>
      <c r="G86" s="126">
        <v>3</v>
      </c>
      <c r="H86" s="150">
        <f t="shared" si="29"/>
        <v>0</v>
      </c>
      <c r="I86" s="148">
        <v>4</v>
      </c>
      <c r="J86" s="148">
        <v>40</v>
      </c>
      <c r="K86" s="148">
        <v>3</v>
      </c>
      <c r="L86" s="124">
        <v>1</v>
      </c>
      <c r="M86" s="150">
        <f t="shared" si="30"/>
        <v>2</v>
      </c>
      <c r="N86" s="126">
        <f t="shared" si="31"/>
        <v>2</v>
      </c>
    </row>
    <row r="87" spans="1:14" ht="15" customHeight="1">
      <c r="A87" s="6">
        <v>70</v>
      </c>
      <c r="B87" s="120"/>
      <c r="C87" s="130" t="s">
        <v>57</v>
      </c>
      <c r="D87" s="150">
        <v>4</v>
      </c>
      <c r="E87" s="150">
        <v>40</v>
      </c>
      <c r="F87" s="126">
        <v>3</v>
      </c>
      <c r="G87" s="126">
        <v>4</v>
      </c>
      <c r="H87" s="150">
        <f t="shared" si="29"/>
        <v>-1</v>
      </c>
      <c r="I87" s="148">
        <v>4</v>
      </c>
      <c r="J87" s="148">
        <v>40</v>
      </c>
      <c r="K87" s="148">
        <v>3</v>
      </c>
      <c r="L87" s="124">
        <v>1</v>
      </c>
      <c r="M87" s="150">
        <f t="shared" si="30"/>
        <v>2</v>
      </c>
      <c r="N87" s="126">
        <f t="shared" si="31"/>
        <v>1</v>
      </c>
    </row>
    <row r="88" spans="1:14" ht="15" customHeight="1">
      <c r="A88" s="6">
        <v>71</v>
      </c>
      <c r="B88" s="120"/>
      <c r="C88" s="130" t="s">
        <v>58</v>
      </c>
      <c r="D88" s="150">
        <v>0</v>
      </c>
      <c r="E88" s="150">
        <v>0</v>
      </c>
      <c r="F88" s="126">
        <v>0</v>
      </c>
      <c r="G88" s="126">
        <v>0</v>
      </c>
      <c r="H88" s="150">
        <f t="shared" si="29"/>
        <v>0</v>
      </c>
      <c r="I88" s="148">
        <v>0</v>
      </c>
      <c r="J88" s="148">
        <v>0</v>
      </c>
      <c r="K88" s="148">
        <f>H88*627.116/10000</f>
        <v>0</v>
      </c>
      <c r="L88" s="124">
        <v>0</v>
      </c>
      <c r="M88" s="150">
        <f t="shared" si="30"/>
        <v>0</v>
      </c>
      <c r="N88" s="126">
        <f t="shared" si="31"/>
        <v>0</v>
      </c>
    </row>
    <row r="89" spans="1:14" ht="15" customHeight="1">
      <c r="A89" s="6">
        <v>72</v>
      </c>
      <c r="B89" s="120"/>
      <c r="C89" s="130" t="s">
        <v>59</v>
      </c>
      <c r="D89" s="150">
        <v>5</v>
      </c>
      <c r="E89" s="150">
        <v>110</v>
      </c>
      <c r="F89" s="126">
        <v>9</v>
      </c>
      <c r="G89" s="126">
        <v>11</v>
      </c>
      <c r="H89" s="150">
        <f t="shared" si="29"/>
        <v>-2</v>
      </c>
      <c r="I89" s="148">
        <v>5</v>
      </c>
      <c r="J89" s="148">
        <v>150</v>
      </c>
      <c r="K89" s="148">
        <v>9</v>
      </c>
      <c r="L89" s="124">
        <v>3</v>
      </c>
      <c r="M89" s="150">
        <f t="shared" si="30"/>
        <v>6</v>
      </c>
      <c r="N89" s="126">
        <f t="shared" si="31"/>
        <v>4</v>
      </c>
    </row>
    <row r="90" spans="1:14" ht="15" customHeight="1">
      <c r="A90" s="6">
        <v>73</v>
      </c>
      <c r="B90" s="120"/>
      <c r="C90" s="130" t="s">
        <v>60</v>
      </c>
      <c r="D90" s="150">
        <v>0</v>
      </c>
      <c r="E90" s="150">
        <v>0</v>
      </c>
      <c r="F90" s="126">
        <v>0</v>
      </c>
      <c r="G90" s="126">
        <v>0</v>
      </c>
      <c r="H90" s="150">
        <f t="shared" si="29"/>
        <v>0</v>
      </c>
      <c r="I90" s="148">
        <v>0</v>
      </c>
      <c r="J90" s="148">
        <v>0</v>
      </c>
      <c r="K90" s="148">
        <f>H90*627.116/10000</f>
        <v>0</v>
      </c>
      <c r="L90" s="124">
        <v>0</v>
      </c>
      <c r="M90" s="150">
        <f t="shared" si="30"/>
        <v>0</v>
      </c>
      <c r="N90" s="126">
        <f t="shared" si="31"/>
        <v>0</v>
      </c>
    </row>
    <row r="91" spans="1:14" ht="15" customHeight="1">
      <c r="A91" s="6">
        <v>74</v>
      </c>
      <c r="B91" s="120"/>
      <c r="C91" s="130" t="s">
        <v>61</v>
      </c>
      <c r="D91" s="150">
        <v>21</v>
      </c>
      <c r="E91" s="150">
        <v>188</v>
      </c>
      <c r="F91" s="126">
        <v>15</v>
      </c>
      <c r="G91" s="126">
        <v>14</v>
      </c>
      <c r="H91" s="150">
        <f t="shared" si="29"/>
        <v>1</v>
      </c>
      <c r="I91" s="148">
        <v>17</v>
      </c>
      <c r="J91" s="148">
        <v>190</v>
      </c>
      <c r="K91" s="148">
        <v>12</v>
      </c>
      <c r="L91" s="124">
        <v>4</v>
      </c>
      <c r="M91" s="150">
        <f t="shared" si="30"/>
        <v>8</v>
      </c>
      <c r="N91" s="126">
        <f t="shared" si="31"/>
        <v>9</v>
      </c>
    </row>
    <row r="92" spans="1:14" ht="15" customHeight="1">
      <c r="A92" s="5"/>
      <c r="B92" s="135" t="s">
        <v>174</v>
      </c>
      <c r="C92" s="122" t="s">
        <v>127</v>
      </c>
      <c r="D92" s="145">
        <f aca="true" t="shared" si="32" ref="D92:J92">D93+D94+D95+D96+D97</f>
        <v>199</v>
      </c>
      <c r="E92" s="145">
        <f t="shared" si="32"/>
        <v>3806</v>
      </c>
      <c r="F92" s="145">
        <f t="shared" si="32"/>
        <v>297</v>
      </c>
      <c r="G92" s="145">
        <f t="shared" si="32"/>
        <v>301</v>
      </c>
      <c r="H92" s="145">
        <f t="shared" si="32"/>
        <v>-4</v>
      </c>
      <c r="I92" s="142">
        <f t="shared" si="32"/>
        <v>241</v>
      </c>
      <c r="J92" s="142">
        <f t="shared" si="32"/>
        <v>5503</v>
      </c>
      <c r="K92" s="142">
        <v>345</v>
      </c>
      <c r="L92" s="142">
        <f>L93+L94+L95+L96+L97</f>
        <v>98</v>
      </c>
      <c r="M92" s="145">
        <f>M93+M94+M95+M96+M97</f>
        <v>247</v>
      </c>
      <c r="N92" s="151">
        <f>N93+N94+N95+N96+N97</f>
        <v>243</v>
      </c>
    </row>
    <row r="93" spans="1:14" ht="15" customHeight="1">
      <c r="A93" s="6">
        <v>75</v>
      </c>
      <c r="B93" s="120"/>
      <c r="C93" s="123" t="s">
        <v>1</v>
      </c>
      <c r="D93" s="150">
        <v>5</v>
      </c>
      <c r="E93" s="150">
        <v>160</v>
      </c>
      <c r="F93" s="126">
        <v>12</v>
      </c>
      <c r="G93" s="126">
        <v>13</v>
      </c>
      <c r="H93" s="150">
        <f>F93-G93</f>
        <v>-1</v>
      </c>
      <c r="I93" s="148">
        <v>5</v>
      </c>
      <c r="J93" s="148">
        <v>160</v>
      </c>
      <c r="K93" s="148">
        <v>10</v>
      </c>
      <c r="L93" s="124">
        <v>4</v>
      </c>
      <c r="M93" s="150">
        <f>K93-L93</f>
        <v>6</v>
      </c>
      <c r="N93" s="126">
        <f>F93+K93-G93-L93</f>
        <v>5</v>
      </c>
    </row>
    <row r="94" spans="1:14" ht="15" customHeight="1">
      <c r="A94" s="6">
        <v>76</v>
      </c>
      <c r="B94" s="120"/>
      <c r="C94" s="123" t="s">
        <v>62</v>
      </c>
      <c r="D94" s="150">
        <v>39</v>
      </c>
      <c r="E94" s="150">
        <v>381</v>
      </c>
      <c r="F94" s="126">
        <v>30</v>
      </c>
      <c r="G94" s="126">
        <v>30</v>
      </c>
      <c r="H94" s="150">
        <f>F94-G94</f>
        <v>0</v>
      </c>
      <c r="I94" s="148">
        <v>27</v>
      </c>
      <c r="J94" s="148">
        <v>348</v>
      </c>
      <c r="K94" s="148">
        <v>22</v>
      </c>
      <c r="L94" s="124">
        <v>10</v>
      </c>
      <c r="M94" s="150">
        <f>K94-L94</f>
        <v>12</v>
      </c>
      <c r="N94" s="126">
        <f>F94+K94-G94-L94</f>
        <v>12</v>
      </c>
    </row>
    <row r="95" spans="1:14" ht="15" customHeight="1">
      <c r="A95" s="6">
        <v>77</v>
      </c>
      <c r="B95" s="120"/>
      <c r="C95" s="123" t="s">
        <v>63</v>
      </c>
      <c r="D95" s="150">
        <v>8</v>
      </c>
      <c r="E95" s="150">
        <v>150</v>
      </c>
      <c r="F95" s="126">
        <v>12</v>
      </c>
      <c r="G95" s="126">
        <v>12</v>
      </c>
      <c r="H95" s="150">
        <f>F95-G95</f>
        <v>0</v>
      </c>
      <c r="I95" s="148">
        <v>8</v>
      </c>
      <c r="J95" s="148">
        <v>150</v>
      </c>
      <c r="K95" s="148">
        <v>9</v>
      </c>
      <c r="L95" s="124">
        <v>4</v>
      </c>
      <c r="M95" s="150">
        <f>K95-L95</f>
        <v>5</v>
      </c>
      <c r="N95" s="126">
        <f>F95+K95-G95-L95</f>
        <v>5</v>
      </c>
    </row>
    <row r="96" spans="1:14" ht="15" customHeight="1">
      <c r="A96" s="6">
        <v>78</v>
      </c>
      <c r="B96" s="120"/>
      <c r="C96" s="123" t="s">
        <v>64</v>
      </c>
      <c r="D96" s="150">
        <v>37</v>
      </c>
      <c r="E96" s="150">
        <v>783</v>
      </c>
      <c r="F96" s="126">
        <v>61</v>
      </c>
      <c r="G96" s="126">
        <v>61</v>
      </c>
      <c r="H96" s="150">
        <f>F96-G96</f>
        <v>0</v>
      </c>
      <c r="I96" s="148">
        <v>37</v>
      </c>
      <c r="J96" s="148">
        <v>783</v>
      </c>
      <c r="K96" s="148">
        <v>49</v>
      </c>
      <c r="L96" s="124">
        <v>20</v>
      </c>
      <c r="M96" s="150">
        <f>K96-L96</f>
        <v>29</v>
      </c>
      <c r="N96" s="126">
        <f>F96+K96-G96-L96</f>
        <v>29</v>
      </c>
    </row>
    <row r="97" spans="1:14" ht="15" customHeight="1">
      <c r="A97" s="6">
        <v>79</v>
      </c>
      <c r="B97" s="120"/>
      <c r="C97" s="123" t="s">
        <v>65</v>
      </c>
      <c r="D97" s="150">
        <v>110</v>
      </c>
      <c r="E97" s="150">
        <v>2332</v>
      </c>
      <c r="F97" s="126">
        <v>182</v>
      </c>
      <c r="G97" s="126">
        <v>185</v>
      </c>
      <c r="H97" s="150">
        <f>F97-G97</f>
        <v>-3</v>
      </c>
      <c r="I97" s="148">
        <v>164</v>
      </c>
      <c r="J97" s="148">
        <v>4062</v>
      </c>
      <c r="K97" s="148">
        <v>255</v>
      </c>
      <c r="L97" s="124">
        <v>60</v>
      </c>
      <c r="M97" s="150">
        <f>K97-L97</f>
        <v>195</v>
      </c>
      <c r="N97" s="126">
        <f>F97+K97-G97-L97</f>
        <v>192</v>
      </c>
    </row>
    <row r="98" spans="1:14" ht="15" customHeight="1">
      <c r="A98" s="5"/>
      <c r="B98" s="135" t="s">
        <v>175</v>
      </c>
      <c r="C98" s="122" t="s">
        <v>127</v>
      </c>
      <c r="D98" s="145">
        <f aca="true" t="shared" si="33" ref="D98:J98">D99+D100+D101+D102+D103+D104+D105+D106+D107+D108+D109+D110+D111</f>
        <v>1274</v>
      </c>
      <c r="E98" s="145">
        <f t="shared" si="33"/>
        <v>33814</v>
      </c>
      <c r="F98" s="145">
        <f t="shared" si="33"/>
        <v>2637</v>
      </c>
      <c r="G98" s="145">
        <f t="shared" si="33"/>
        <v>2624</v>
      </c>
      <c r="H98" s="145">
        <f t="shared" si="33"/>
        <v>13</v>
      </c>
      <c r="I98" s="142">
        <f t="shared" si="33"/>
        <v>1262</v>
      </c>
      <c r="J98" s="142">
        <f t="shared" si="33"/>
        <v>34854</v>
      </c>
      <c r="K98" s="142">
        <v>2186</v>
      </c>
      <c r="L98" s="142">
        <f>L99+L100+L101+L102+L103+L104+L105+L106+L107+L108+L109+L110+L111</f>
        <v>852</v>
      </c>
      <c r="M98" s="145">
        <f>M99+M100+M101+M102+M103+M104+M105+M106+M107+M108+M109+M110+M111</f>
        <v>1333</v>
      </c>
      <c r="N98" s="151">
        <f>N99+N100+N101+N102+N103+N104+N105+N106+N107+N108+N109+N110+N111</f>
        <v>1346</v>
      </c>
    </row>
    <row r="99" spans="1:14" ht="15" customHeight="1">
      <c r="A99" s="6">
        <v>80</v>
      </c>
      <c r="B99" s="120"/>
      <c r="C99" s="123" t="s">
        <v>1</v>
      </c>
      <c r="D99" s="150">
        <v>30</v>
      </c>
      <c r="E99" s="150">
        <v>463</v>
      </c>
      <c r="F99" s="126">
        <v>36</v>
      </c>
      <c r="G99" s="126">
        <v>36</v>
      </c>
      <c r="H99" s="150">
        <f aca="true" t="shared" si="34" ref="H99:H112">F99-G99</f>
        <v>0</v>
      </c>
      <c r="I99" s="148">
        <v>16</v>
      </c>
      <c r="J99" s="148">
        <v>273</v>
      </c>
      <c r="K99" s="148">
        <v>17</v>
      </c>
      <c r="L99" s="124">
        <v>12</v>
      </c>
      <c r="M99" s="150">
        <f aca="true" t="shared" si="35" ref="M99:M111">K99-L99</f>
        <v>5</v>
      </c>
      <c r="N99" s="126">
        <f aca="true" t="shared" si="36" ref="N99:N112">F99+K99-G99-L99</f>
        <v>5</v>
      </c>
    </row>
    <row r="100" spans="1:14" ht="15" customHeight="1">
      <c r="A100" s="6">
        <v>81</v>
      </c>
      <c r="B100" s="120"/>
      <c r="C100" s="123" t="s">
        <v>66</v>
      </c>
      <c r="D100" s="150">
        <v>405</v>
      </c>
      <c r="E100" s="150">
        <v>10739</v>
      </c>
      <c r="F100" s="126">
        <v>837</v>
      </c>
      <c r="G100" s="126">
        <v>830</v>
      </c>
      <c r="H100" s="150">
        <f t="shared" si="34"/>
        <v>7</v>
      </c>
      <c r="I100" s="148">
        <v>407</v>
      </c>
      <c r="J100" s="148">
        <v>10929</v>
      </c>
      <c r="K100" s="148">
        <v>685</v>
      </c>
      <c r="L100" s="124">
        <v>270</v>
      </c>
      <c r="M100" s="150">
        <f t="shared" si="35"/>
        <v>415</v>
      </c>
      <c r="N100" s="126">
        <f t="shared" si="36"/>
        <v>422</v>
      </c>
    </row>
    <row r="101" spans="1:14" ht="15" customHeight="1">
      <c r="A101" s="6">
        <v>82</v>
      </c>
      <c r="B101" s="120"/>
      <c r="C101" s="130" t="s">
        <v>67</v>
      </c>
      <c r="D101" s="150">
        <v>171</v>
      </c>
      <c r="E101" s="150">
        <v>4525</v>
      </c>
      <c r="F101" s="126">
        <v>353</v>
      </c>
      <c r="G101" s="126">
        <v>351</v>
      </c>
      <c r="H101" s="150">
        <f t="shared" si="34"/>
        <v>2</v>
      </c>
      <c r="I101" s="148">
        <v>170</v>
      </c>
      <c r="J101" s="148">
        <v>4719</v>
      </c>
      <c r="K101" s="148">
        <v>296</v>
      </c>
      <c r="L101" s="124">
        <v>114</v>
      </c>
      <c r="M101" s="150">
        <f t="shared" si="35"/>
        <v>182</v>
      </c>
      <c r="N101" s="126">
        <f t="shared" si="36"/>
        <v>184</v>
      </c>
    </row>
    <row r="102" spans="1:14" ht="15" customHeight="1">
      <c r="A102" s="6">
        <v>83</v>
      </c>
      <c r="B102" s="132"/>
      <c r="C102" s="133" t="s">
        <v>68</v>
      </c>
      <c r="D102" s="150">
        <v>101</v>
      </c>
      <c r="E102" s="150">
        <v>3213</v>
      </c>
      <c r="F102" s="126">
        <v>251</v>
      </c>
      <c r="G102" s="126">
        <v>250</v>
      </c>
      <c r="H102" s="150">
        <f t="shared" si="34"/>
        <v>1</v>
      </c>
      <c r="I102" s="148">
        <v>99</v>
      </c>
      <c r="J102" s="148">
        <v>3170</v>
      </c>
      <c r="K102" s="148">
        <v>199</v>
      </c>
      <c r="L102" s="124">
        <v>81</v>
      </c>
      <c r="M102" s="150">
        <f t="shared" si="35"/>
        <v>118</v>
      </c>
      <c r="N102" s="126">
        <f t="shared" si="36"/>
        <v>119</v>
      </c>
    </row>
    <row r="103" spans="1:14" ht="15" customHeight="1">
      <c r="A103" s="6">
        <v>84</v>
      </c>
      <c r="B103" s="132"/>
      <c r="C103" s="134" t="s">
        <v>69</v>
      </c>
      <c r="D103" s="150">
        <v>67</v>
      </c>
      <c r="E103" s="150">
        <v>1462</v>
      </c>
      <c r="F103" s="126">
        <v>114</v>
      </c>
      <c r="G103" s="126">
        <v>114</v>
      </c>
      <c r="H103" s="150">
        <f t="shared" si="34"/>
        <v>0</v>
      </c>
      <c r="I103" s="148">
        <v>67</v>
      </c>
      <c r="J103" s="148">
        <v>1663</v>
      </c>
      <c r="K103" s="148">
        <v>104</v>
      </c>
      <c r="L103" s="124">
        <v>37</v>
      </c>
      <c r="M103" s="150">
        <f t="shared" si="35"/>
        <v>67</v>
      </c>
      <c r="N103" s="126">
        <f t="shared" si="36"/>
        <v>67</v>
      </c>
    </row>
    <row r="104" spans="1:14" ht="15" customHeight="1">
      <c r="A104" s="6">
        <v>85</v>
      </c>
      <c r="B104" s="132"/>
      <c r="C104" s="133" t="s">
        <v>70</v>
      </c>
      <c r="D104" s="150">
        <v>18</v>
      </c>
      <c r="E104" s="150">
        <v>292</v>
      </c>
      <c r="F104" s="126">
        <v>23</v>
      </c>
      <c r="G104" s="126">
        <v>23</v>
      </c>
      <c r="H104" s="150">
        <f t="shared" si="34"/>
        <v>0</v>
      </c>
      <c r="I104" s="148">
        <v>22</v>
      </c>
      <c r="J104" s="148">
        <v>332</v>
      </c>
      <c r="K104" s="148">
        <v>21</v>
      </c>
      <c r="L104" s="124">
        <v>7</v>
      </c>
      <c r="M104" s="150">
        <f t="shared" si="35"/>
        <v>14</v>
      </c>
      <c r="N104" s="126">
        <f t="shared" si="36"/>
        <v>14</v>
      </c>
    </row>
    <row r="105" spans="1:14" ht="15" customHeight="1">
      <c r="A105" s="6">
        <v>86</v>
      </c>
      <c r="B105" s="132"/>
      <c r="C105" s="133" t="s">
        <v>71</v>
      </c>
      <c r="D105" s="150">
        <v>146</v>
      </c>
      <c r="E105" s="150">
        <v>3860</v>
      </c>
      <c r="F105" s="126">
        <v>301</v>
      </c>
      <c r="G105" s="126">
        <v>301</v>
      </c>
      <c r="H105" s="150">
        <f t="shared" si="34"/>
        <v>0</v>
      </c>
      <c r="I105" s="148">
        <v>142</v>
      </c>
      <c r="J105" s="148">
        <v>3909</v>
      </c>
      <c r="K105" s="148">
        <v>245</v>
      </c>
      <c r="L105" s="124">
        <v>98</v>
      </c>
      <c r="M105" s="150">
        <f t="shared" si="35"/>
        <v>147</v>
      </c>
      <c r="N105" s="126">
        <f t="shared" si="36"/>
        <v>147</v>
      </c>
    </row>
    <row r="106" spans="1:14" ht="15" customHeight="1">
      <c r="A106" s="6">
        <v>87</v>
      </c>
      <c r="B106" s="132"/>
      <c r="C106" s="133" t="s">
        <v>72</v>
      </c>
      <c r="D106" s="150">
        <v>100</v>
      </c>
      <c r="E106" s="150">
        <v>2590</v>
      </c>
      <c r="F106" s="126">
        <v>202</v>
      </c>
      <c r="G106" s="126">
        <v>203</v>
      </c>
      <c r="H106" s="150">
        <f t="shared" si="34"/>
        <v>-1</v>
      </c>
      <c r="I106" s="148">
        <v>100</v>
      </c>
      <c r="J106" s="148">
        <v>2778</v>
      </c>
      <c r="K106" s="148">
        <v>174</v>
      </c>
      <c r="L106" s="124">
        <v>66</v>
      </c>
      <c r="M106" s="150">
        <f t="shared" si="35"/>
        <v>108</v>
      </c>
      <c r="N106" s="126">
        <f t="shared" si="36"/>
        <v>107</v>
      </c>
    </row>
    <row r="107" spans="1:14" ht="15" customHeight="1">
      <c r="A107" s="6">
        <v>88</v>
      </c>
      <c r="B107" s="132"/>
      <c r="C107" s="133" t="s">
        <v>73</v>
      </c>
      <c r="D107" s="150">
        <v>165</v>
      </c>
      <c r="E107" s="150">
        <v>4859</v>
      </c>
      <c r="F107" s="126">
        <v>379</v>
      </c>
      <c r="G107" s="126">
        <v>374</v>
      </c>
      <c r="H107" s="150">
        <f t="shared" si="34"/>
        <v>5</v>
      </c>
      <c r="I107" s="148">
        <v>169</v>
      </c>
      <c r="J107" s="148">
        <v>5256</v>
      </c>
      <c r="K107" s="148">
        <v>330</v>
      </c>
      <c r="L107" s="124">
        <v>121</v>
      </c>
      <c r="M107" s="150">
        <f t="shared" si="35"/>
        <v>209</v>
      </c>
      <c r="N107" s="126">
        <f t="shared" si="36"/>
        <v>214</v>
      </c>
    </row>
    <row r="108" spans="1:14" ht="15" customHeight="1">
      <c r="A108" s="6">
        <v>89</v>
      </c>
      <c r="B108" s="132"/>
      <c r="C108" s="133" t="s">
        <v>74</v>
      </c>
      <c r="D108" s="150">
        <v>3</v>
      </c>
      <c r="E108" s="150">
        <v>66</v>
      </c>
      <c r="F108" s="126">
        <v>5</v>
      </c>
      <c r="G108" s="126">
        <v>5</v>
      </c>
      <c r="H108" s="150">
        <f t="shared" si="34"/>
        <v>0</v>
      </c>
      <c r="I108" s="148">
        <v>3</v>
      </c>
      <c r="J108" s="148">
        <v>70</v>
      </c>
      <c r="K108" s="148">
        <v>4</v>
      </c>
      <c r="L108" s="124">
        <v>2</v>
      </c>
      <c r="M108" s="150">
        <f t="shared" si="35"/>
        <v>2</v>
      </c>
      <c r="N108" s="126">
        <f t="shared" si="36"/>
        <v>2</v>
      </c>
    </row>
    <row r="109" spans="1:14" ht="15" customHeight="1">
      <c r="A109" s="6">
        <v>90</v>
      </c>
      <c r="B109" s="132"/>
      <c r="C109" s="133" t="s">
        <v>75</v>
      </c>
      <c r="D109" s="150">
        <v>46</v>
      </c>
      <c r="E109" s="150">
        <v>1230</v>
      </c>
      <c r="F109" s="126">
        <v>96</v>
      </c>
      <c r="G109" s="126">
        <v>96</v>
      </c>
      <c r="H109" s="150">
        <f t="shared" si="34"/>
        <v>0</v>
      </c>
      <c r="I109" s="148">
        <v>60</v>
      </c>
      <c r="J109" s="148">
        <v>1665</v>
      </c>
      <c r="K109" s="148">
        <v>104</v>
      </c>
      <c r="L109" s="124">
        <v>31</v>
      </c>
      <c r="M109" s="150">
        <f t="shared" si="35"/>
        <v>73</v>
      </c>
      <c r="N109" s="126">
        <f t="shared" si="36"/>
        <v>73</v>
      </c>
    </row>
    <row r="110" spans="1:14" ht="15" customHeight="1">
      <c r="A110" s="6">
        <v>91</v>
      </c>
      <c r="B110" s="132"/>
      <c r="C110" s="133" t="s">
        <v>76</v>
      </c>
      <c r="D110" s="150">
        <v>14</v>
      </c>
      <c r="E110" s="150">
        <v>355</v>
      </c>
      <c r="F110" s="126">
        <v>28</v>
      </c>
      <c r="G110" s="126">
        <v>28</v>
      </c>
      <c r="H110" s="150">
        <f t="shared" si="34"/>
        <v>0</v>
      </c>
      <c r="I110" s="148">
        <v>7</v>
      </c>
      <c r="J110" s="148">
        <v>90</v>
      </c>
      <c r="K110" s="148">
        <v>6</v>
      </c>
      <c r="L110" s="124">
        <v>9</v>
      </c>
      <c r="M110" s="150">
        <f t="shared" si="35"/>
        <v>-3</v>
      </c>
      <c r="N110" s="126">
        <f t="shared" si="36"/>
        <v>-3</v>
      </c>
    </row>
    <row r="111" spans="1:14" ht="15" customHeight="1">
      <c r="A111" s="6">
        <v>92</v>
      </c>
      <c r="B111" s="132"/>
      <c r="C111" s="133" t="s">
        <v>77</v>
      </c>
      <c r="D111" s="150">
        <v>8</v>
      </c>
      <c r="E111" s="150">
        <v>160</v>
      </c>
      <c r="F111" s="126">
        <v>12</v>
      </c>
      <c r="G111" s="126">
        <v>13</v>
      </c>
      <c r="H111" s="150">
        <f t="shared" si="34"/>
        <v>-1</v>
      </c>
      <c r="I111" s="148">
        <v>0</v>
      </c>
      <c r="J111" s="148">
        <v>0</v>
      </c>
      <c r="K111" s="125">
        <v>0</v>
      </c>
      <c r="L111" s="124">
        <v>4</v>
      </c>
      <c r="M111" s="150">
        <f t="shared" si="35"/>
        <v>-4</v>
      </c>
      <c r="N111" s="126">
        <f t="shared" si="36"/>
        <v>-5</v>
      </c>
    </row>
    <row r="112" spans="1:14" s="111" customFormat="1" ht="30" customHeight="1">
      <c r="A112" s="5">
        <v>93</v>
      </c>
      <c r="B112" s="135" t="s">
        <v>177</v>
      </c>
      <c r="C112" s="122" t="s">
        <v>103</v>
      </c>
      <c r="D112" s="145">
        <v>326</v>
      </c>
      <c r="E112" s="145">
        <v>9823</v>
      </c>
      <c r="F112" s="145">
        <v>766</v>
      </c>
      <c r="G112" s="145">
        <v>790</v>
      </c>
      <c r="H112" s="145">
        <f t="shared" si="34"/>
        <v>-24</v>
      </c>
      <c r="I112" s="142">
        <v>324</v>
      </c>
      <c r="J112" s="142">
        <v>9810</v>
      </c>
      <c r="K112" s="142">
        <v>615</v>
      </c>
      <c r="L112" s="142">
        <v>257</v>
      </c>
      <c r="M112" s="145">
        <f>K112-L112</f>
        <v>358</v>
      </c>
      <c r="N112" s="151">
        <f t="shared" si="36"/>
        <v>334</v>
      </c>
    </row>
    <row r="113" spans="2:10" ht="14.25">
      <c r="B113" s="137"/>
      <c r="C113" s="112"/>
      <c r="D113" s="12"/>
      <c r="E113" s="12"/>
      <c r="F113" s="12"/>
      <c r="G113" s="12"/>
      <c r="H113" s="19"/>
      <c r="I113" s="13"/>
      <c r="J113" s="13"/>
    </row>
    <row r="114" spans="2:10" ht="14.25">
      <c r="B114" s="137"/>
      <c r="C114" s="112"/>
      <c r="D114" s="12"/>
      <c r="E114" s="12"/>
      <c r="F114" s="12"/>
      <c r="G114" s="12"/>
      <c r="H114" s="19"/>
      <c r="I114" s="13"/>
      <c r="J114" s="13"/>
    </row>
    <row r="115" spans="2:10" ht="14.25">
      <c r="B115" s="137"/>
      <c r="C115" s="112"/>
      <c r="D115" s="12"/>
      <c r="E115" s="12"/>
      <c r="F115" s="12"/>
      <c r="G115" s="12"/>
      <c r="H115" s="19"/>
      <c r="I115" s="13"/>
      <c r="J115" s="13"/>
    </row>
    <row r="116" spans="2:10" ht="14.25">
      <c r="B116" s="137"/>
      <c r="C116" s="112"/>
      <c r="D116" s="12"/>
      <c r="E116" s="12"/>
      <c r="F116" s="12"/>
      <c r="G116" s="12"/>
      <c r="H116" s="19"/>
      <c r="I116" s="13"/>
      <c r="J116" s="13"/>
    </row>
    <row r="117" spans="2:10" ht="14.25">
      <c r="B117" s="137"/>
      <c r="C117" s="112"/>
      <c r="D117" s="12"/>
      <c r="E117" s="12"/>
      <c r="F117" s="12"/>
      <c r="G117" s="12"/>
      <c r="H117" s="19"/>
      <c r="I117" s="13"/>
      <c r="J117" s="13"/>
    </row>
    <row r="118" spans="2:10" ht="14.25">
      <c r="B118" s="137"/>
      <c r="C118" s="112"/>
      <c r="D118" s="12"/>
      <c r="E118" s="12"/>
      <c r="F118" s="12"/>
      <c r="G118" s="12"/>
      <c r="H118" s="19"/>
      <c r="I118" s="13"/>
      <c r="J118" s="13"/>
    </row>
    <row r="119" spans="2:10" ht="14.25">
      <c r="B119" s="137"/>
      <c r="C119" s="112"/>
      <c r="D119" s="12"/>
      <c r="E119" s="12"/>
      <c r="F119" s="12"/>
      <c r="G119" s="12"/>
      <c r="H119" s="19"/>
      <c r="I119" s="13"/>
      <c r="J119" s="13"/>
    </row>
    <row r="120" spans="2:10" ht="14.25">
      <c r="B120" s="137"/>
      <c r="C120" s="112"/>
      <c r="D120" s="12"/>
      <c r="E120" s="12"/>
      <c r="F120" s="12"/>
      <c r="G120" s="12"/>
      <c r="H120" s="19"/>
      <c r="I120" s="13"/>
      <c r="J120" s="13"/>
    </row>
    <row r="121" spans="2:10" ht="14.25">
      <c r="B121" s="137"/>
      <c r="C121" s="112"/>
      <c r="D121" s="12"/>
      <c r="E121" s="12"/>
      <c r="F121" s="12"/>
      <c r="G121" s="12"/>
      <c r="H121" s="19"/>
      <c r="I121" s="13"/>
      <c r="J121" s="13"/>
    </row>
    <row r="122" spans="2:10" ht="14.25">
      <c r="B122" s="137"/>
      <c r="C122" s="112"/>
      <c r="D122" s="12"/>
      <c r="E122" s="12"/>
      <c r="F122" s="12"/>
      <c r="G122" s="12"/>
      <c r="H122" s="19"/>
      <c r="I122" s="13"/>
      <c r="J122" s="13"/>
    </row>
    <row r="123" spans="2:10" ht="14.25">
      <c r="B123" s="137"/>
      <c r="C123" s="112"/>
      <c r="D123" s="12"/>
      <c r="E123" s="12"/>
      <c r="F123" s="12"/>
      <c r="G123" s="12"/>
      <c r="H123" s="19"/>
      <c r="I123" s="13"/>
      <c r="J123" s="13"/>
    </row>
    <row r="124" spans="2:10" ht="14.25">
      <c r="B124" s="137"/>
      <c r="C124" s="112"/>
      <c r="D124" s="12"/>
      <c r="E124" s="12"/>
      <c r="F124" s="12"/>
      <c r="G124" s="12"/>
      <c r="H124" s="19"/>
      <c r="I124" s="13"/>
      <c r="J124" s="13"/>
    </row>
    <row r="125" spans="2:10" ht="14.25">
      <c r="B125" s="137"/>
      <c r="C125" s="112"/>
      <c r="D125" s="12"/>
      <c r="E125" s="12"/>
      <c r="F125" s="12"/>
      <c r="G125" s="12"/>
      <c r="H125" s="19"/>
      <c r="I125" s="13"/>
      <c r="J125" s="13"/>
    </row>
    <row r="126" spans="2:10" ht="14.25">
      <c r="B126" s="137"/>
      <c r="C126" s="112"/>
      <c r="D126" s="12"/>
      <c r="E126" s="12"/>
      <c r="F126" s="12"/>
      <c r="G126" s="12"/>
      <c r="H126" s="19"/>
      <c r="I126" s="13"/>
      <c r="J126" s="13"/>
    </row>
    <row r="127" spans="2:10" ht="14.25">
      <c r="B127" s="137"/>
      <c r="C127" s="112"/>
      <c r="D127" s="12"/>
      <c r="E127" s="12"/>
      <c r="F127" s="12"/>
      <c r="G127" s="12"/>
      <c r="H127" s="19"/>
      <c r="I127" s="13"/>
      <c r="J127" s="13"/>
    </row>
    <row r="128" spans="2:10" ht="14.25">
      <c r="B128" s="137"/>
      <c r="C128" s="112"/>
      <c r="D128" s="12"/>
      <c r="E128" s="12"/>
      <c r="F128" s="12"/>
      <c r="G128" s="12"/>
      <c r="H128" s="19"/>
      <c r="I128" s="13"/>
      <c r="J128" s="13"/>
    </row>
    <row r="129" spans="2:10" ht="14.25">
      <c r="B129" s="137"/>
      <c r="C129" s="112"/>
      <c r="D129" s="12"/>
      <c r="E129" s="12"/>
      <c r="F129" s="12"/>
      <c r="G129" s="12"/>
      <c r="H129" s="19"/>
      <c r="I129" s="13"/>
      <c r="J129" s="13"/>
    </row>
    <row r="130" spans="2:10" ht="14.25">
      <c r="B130" s="137"/>
      <c r="C130" s="112"/>
      <c r="D130" s="12"/>
      <c r="E130" s="12"/>
      <c r="F130" s="12"/>
      <c r="G130" s="12"/>
      <c r="H130" s="19"/>
      <c r="I130" s="13"/>
      <c r="J130" s="13"/>
    </row>
    <row r="131" spans="4:10" ht="14.25">
      <c r="D131" s="14"/>
      <c r="E131" s="14"/>
      <c r="F131" s="14"/>
      <c r="G131" s="14"/>
      <c r="H131" s="20"/>
      <c r="I131" s="15"/>
      <c r="J131" s="15"/>
    </row>
    <row r="132" spans="4:10" ht="14.25">
      <c r="D132" s="14"/>
      <c r="E132" s="14"/>
      <c r="F132" s="14"/>
      <c r="G132" s="14"/>
      <c r="H132" s="20"/>
      <c r="I132" s="15"/>
      <c r="J132" s="15"/>
    </row>
    <row r="133" spans="4:10" ht="14.25">
      <c r="D133" s="14"/>
      <c r="E133" s="14"/>
      <c r="F133" s="14"/>
      <c r="G133" s="14"/>
      <c r="H133" s="20"/>
      <c r="I133" s="15"/>
      <c r="J133" s="15"/>
    </row>
    <row r="134" spans="4:10" ht="14.25">
      <c r="D134" s="14"/>
      <c r="E134" s="14"/>
      <c r="F134" s="14"/>
      <c r="G134" s="14"/>
      <c r="H134" s="20"/>
      <c r="I134" s="15"/>
      <c r="J134" s="15"/>
    </row>
    <row r="135" spans="4:10" ht="14.25">
      <c r="D135" s="14"/>
      <c r="E135" s="14"/>
      <c r="F135" s="14"/>
      <c r="G135" s="14"/>
      <c r="H135" s="20"/>
      <c r="I135" s="15"/>
      <c r="J135" s="15"/>
    </row>
    <row r="136" spans="4:10" ht="14.25">
      <c r="D136" s="14"/>
      <c r="E136" s="14"/>
      <c r="F136" s="14"/>
      <c r="G136" s="14"/>
      <c r="H136" s="20"/>
      <c r="I136" s="15"/>
      <c r="J136" s="15"/>
    </row>
    <row r="137" spans="4:10" ht="14.25">
      <c r="D137" s="14"/>
      <c r="E137" s="14"/>
      <c r="F137" s="14"/>
      <c r="G137" s="14"/>
      <c r="H137" s="20"/>
      <c r="I137" s="15"/>
      <c r="J137" s="15"/>
    </row>
    <row r="138" spans="4:10" ht="14.25">
      <c r="D138" s="14"/>
      <c r="E138" s="14"/>
      <c r="F138" s="14"/>
      <c r="G138" s="14"/>
      <c r="H138" s="20"/>
      <c r="I138" s="15"/>
      <c r="J138" s="15"/>
    </row>
    <row r="139" spans="4:10" ht="14.25">
      <c r="D139" s="14"/>
      <c r="E139" s="14"/>
      <c r="F139" s="14"/>
      <c r="G139" s="14"/>
      <c r="H139" s="20"/>
      <c r="I139" s="15"/>
      <c r="J139" s="15"/>
    </row>
    <row r="140" spans="4:10" ht="14.25">
      <c r="D140" s="14"/>
      <c r="E140" s="14"/>
      <c r="F140" s="14"/>
      <c r="G140" s="14"/>
      <c r="H140" s="20"/>
      <c r="I140" s="15"/>
      <c r="J140" s="15"/>
    </row>
    <row r="141" spans="4:10" ht="14.25">
      <c r="D141" s="14"/>
      <c r="E141" s="14"/>
      <c r="F141" s="14"/>
      <c r="G141" s="14"/>
      <c r="H141" s="20"/>
      <c r="I141" s="15"/>
      <c r="J141" s="15"/>
    </row>
    <row r="142" spans="4:10" ht="14.25">
      <c r="D142" s="14"/>
      <c r="E142" s="14"/>
      <c r="F142" s="14"/>
      <c r="G142" s="14"/>
      <c r="H142" s="20"/>
      <c r="I142" s="15"/>
      <c r="J142" s="15"/>
    </row>
    <row r="143" spans="4:10" ht="14.25">
      <c r="D143" s="14"/>
      <c r="E143" s="14"/>
      <c r="F143" s="14"/>
      <c r="G143" s="14"/>
      <c r="H143" s="20"/>
      <c r="I143" s="15"/>
      <c r="J143" s="15"/>
    </row>
    <row r="144" spans="4:10" ht="14.25">
      <c r="D144" s="14"/>
      <c r="E144" s="14"/>
      <c r="F144" s="14"/>
      <c r="G144" s="14"/>
      <c r="H144" s="20"/>
      <c r="I144" s="15"/>
      <c r="J144" s="15"/>
    </row>
    <row r="145" spans="4:10" ht="14.25">
      <c r="D145" s="14"/>
      <c r="E145" s="14"/>
      <c r="F145" s="14"/>
      <c r="G145" s="14"/>
      <c r="H145" s="20"/>
      <c r="I145" s="15"/>
      <c r="J145" s="15"/>
    </row>
    <row r="146" spans="4:10" ht="14.25">
      <c r="D146" s="14"/>
      <c r="E146" s="14"/>
      <c r="F146" s="14"/>
      <c r="G146" s="14"/>
      <c r="H146" s="20"/>
      <c r="I146" s="15"/>
      <c r="J146" s="15"/>
    </row>
    <row r="147" spans="4:10" ht="14.25">
      <c r="D147" s="14"/>
      <c r="E147" s="14"/>
      <c r="F147" s="14"/>
      <c r="G147" s="14"/>
      <c r="H147" s="20"/>
      <c r="I147" s="15"/>
      <c r="J147" s="15"/>
    </row>
    <row r="148" spans="4:10" ht="14.25">
      <c r="D148" s="14"/>
      <c r="E148" s="14"/>
      <c r="F148" s="14"/>
      <c r="G148" s="14"/>
      <c r="H148" s="20"/>
      <c r="I148" s="15"/>
      <c r="J148" s="15"/>
    </row>
    <row r="149" spans="4:10" ht="14.25">
      <c r="D149" s="14"/>
      <c r="E149" s="14"/>
      <c r="F149" s="14"/>
      <c r="G149" s="14"/>
      <c r="H149" s="20"/>
      <c r="I149" s="15"/>
      <c r="J149" s="15"/>
    </row>
    <row r="150" spans="4:10" ht="14.25">
      <c r="D150" s="14"/>
      <c r="E150" s="14"/>
      <c r="F150" s="14"/>
      <c r="G150" s="14"/>
      <c r="H150" s="20"/>
      <c r="I150" s="15"/>
      <c r="J150" s="15"/>
    </row>
    <row r="151" spans="4:10" ht="14.25">
      <c r="D151" s="14"/>
      <c r="E151" s="14"/>
      <c r="F151" s="14"/>
      <c r="G151" s="14"/>
      <c r="H151" s="20"/>
      <c r="I151" s="15"/>
      <c r="J151" s="15"/>
    </row>
    <row r="152" spans="4:10" ht="14.25">
      <c r="D152" s="14"/>
      <c r="E152" s="14"/>
      <c r="F152" s="14"/>
      <c r="G152" s="14"/>
      <c r="H152" s="20"/>
      <c r="I152" s="15"/>
      <c r="J152" s="15"/>
    </row>
    <row r="153" spans="4:10" ht="14.25">
      <c r="D153" s="14"/>
      <c r="E153" s="14"/>
      <c r="F153" s="14"/>
      <c r="G153" s="14"/>
      <c r="H153" s="20"/>
      <c r="I153" s="15"/>
      <c r="J153" s="15"/>
    </row>
    <row r="154" spans="4:10" ht="14.25">
      <c r="D154" s="14"/>
      <c r="E154" s="14"/>
      <c r="F154" s="14"/>
      <c r="G154" s="14"/>
      <c r="H154" s="20"/>
      <c r="I154" s="15"/>
      <c r="J154" s="15"/>
    </row>
    <row r="155" spans="4:10" ht="14.25">
      <c r="D155" s="14"/>
      <c r="E155" s="14"/>
      <c r="F155" s="14"/>
      <c r="G155" s="14"/>
      <c r="H155" s="20"/>
      <c r="I155" s="15"/>
      <c r="J155" s="15"/>
    </row>
    <row r="156" spans="4:10" ht="14.25">
      <c r="D156" s="14"/>
      <c r="E156" s="14"/>
      <c r="F156" s="14"/>
      <c r="G156" s="14"/>
      <c r="H156" s="20"/>
      <c r="I156" s="15"/>
      <c r="J156" s="15"/>
    </row>
    <row r="157" spans="4:10" ht="14.25">
      <c r="D157" s="14"/>
      <c r="E157" s="14"/>
      <c r="F157" s="14"/>
      <c r="G157" s="14"/>
      <c r="H157" s="20"/>
      <c r="I157" s="15"/>
      <c r="J157" s="15"/>
    </row>
    <row r="158" spans="4:10" ht="14.25">
      <c r="D158" s="14"/>
      <c r="E158" s="14"/>
      <c r="F158" s="14"/>
      <c r="G158" s="14"/>
      <c r="H158" s="20"/>
      <c r="I158" s="15"/>
      <c r="J158" s="15"/>
    </row>
    <row r="159" spans="4:10" ht="14.25">
      <c r="D159" s="14"/>
      <c r="E159" s="14"/>
      <c r="F159" s="14"/>
      <c r="G159" s="14"/>
      <c r="H159" s="20"/>
      <c r="I159" s="15"/>
      <c r="J159" s="15"/>
    </row>
    <row r="160" spans="4:10" ht="14.25">
      <c r="D160" s="14"/>
      <c r="E160" s="14"/>
      <c r="F160" s="14"/>
      <c r="G160" s="14"/>
      <c r="H160" s="20"/>
      <c r="I160" s="15"/>
      <c r="J160" s="15"/>
    </row>
    <row r="161" spans="4:10" ht="14.25">
      <c r="D161" s="14"/>
      <c r="E161" s="14"/>
      <c r="F161" s="14"/>
      <c r="G161" s="14"/>
      <c r="H161" s="20"/>
      <c r="I161" s="15"/>
      <c r="J161" s="15"/>
    </row>
    <row r="162" spans="4:10" ht="14.25">
      <c r="D162" s="14"/>
      <c r="E162" s="14"/>
      <c r="F162" s="14"/>
      <c r="G162" s="14"/>
      <c r="H162" s="20"/>
      <c r="I162" s="15"/>
      <c r="J162" s="15"/>
    </row>
    <row r="163" spans="4:10" ht="14.25">
      <c r="D163" s="14"/>
      <c r="E163" s="14"/>
      <c r="F163" s="14"/>
      <c r="G163" s="14"/>
      <c r="H163" s="20"/>
      <c r="I163" s="15"/>
      <c r="J163" s="15"/>
    </row>
    <row r="164" spans="4:10" ht="14.25">
      <c r="D164" s="14"/>
      <c r="E164" s="14"/>
      <c r="F164" s="14"/>
      <c r="G164" s="14"/>
      <c r="H164" s="20"/>
      <c r="I164" s="15"/>
      <c r="J164" s="15"/>
    </row>
    <row r="165" spans="4:10" ht="14.25">
      <c r="D165" s="14"/>
      <c r="E165" s="14"/>
      <c r="F165" s="14"/>
      <c r="G165" s="14"/>
      <c r="H165" s="20"/>
      <c r="I165" s="15"/>
      <c r="J165" s="15"/>
    </row>
    <row r="166" spans="4:10" ht="14.25">
      <c r="D166" s="14"/>
      <c r="E166" s="14"/>
      <c r="F166" s="14"/>
      <c r="G166" s="14"/>
      <c r="H166" s="20"/>
      <c r="I166" s="15"/>
      <c r="J166" s="15"/>
    </row>
    <row r="167" spans="4:10" ht="14.25">
      <c r="D167" s="14"/>
      <c r="E167" s="14"/>
      <c r="F167" s="14"/>
      <c r="G167" s="14"/>
      <c r="H167" s="20"/>
      <c r="I167" s="15"/>
      <c r="J167" s="15"/>
    </row>
    <row r="168" spans="4:10" ht="14.25">
      <c r="D168" s="14"/>
      <c r="E168" s="14"/>
      <c r="F168" s="14"/>
      <c r="G168" s="14"/>
      <c r="H168" s="20"/>
      <c r="I168" s="15"/>
      <c r="J168" s="15"/>
    </row>
    <row r="169" spans="4:10" ht="14.25">
      <c r="D169" s="14"/>
      <c r="E169" s="14"/>
      <c r="F169" s="14"/>
      <c r="G169" s="14"/>
      <c r="H169" s="20"/>
      <c r="I169" s="15"/>
      <c r="J169" s="15"/>
    </row>
    <row r="170" spans="4:10" ht="14.25">
      <c r="D170" s="14"/>
      <c r="E170" s="14"/>
      <c r="F170" s="14"/>
      <c r="G170" s="14"/>
      <c r="H170" s="20"/>
      <c r="I170" s="15"/>
      <c r="J170" s="15"/>
    </row>
    <row r="171" spans="4:10" ht="14.25">
      <c r="D171" s="14"/>
      <c r="E171" s="14"/>
      <c r="F171" s="14"/>
      <c r="G171" s="14"/>
      <c r="H171" s="20"/>
      <c r="I171" s="15"/>
      <c r="J171" s="15"/>
    </row>
    <row r="172" spans="4:10" ht="14.25">
      <c r="D172" s="14"/>
      <c r="E172" s="14"/>
      <c r="F172" s="14"/>
      <c r="G172" s="14"/>
      <c r="H172" s="20"/>
      <c r="I172" s="15"/>
      <c r="J172" s="15"/>
    </row>
    <row r="173" spans="4:10" ht="14.25">
      <c r="D173" s="14"/>
      <c r="E173" s="14"/>
      <c r="F173" s="14"/>
      <c r="G173" s="14"/>
      <c r="H173" s="20"/>
      <c r="I173" s="15"/>
      <c r="J173" s="15"/>
    </row>
    <row r="174" spans="4:10" ht="14.25">
      <c r="D174" s="14"/>
      <c r="E174" s="14"/>
      <c r="F174" s="14"/>
      <c r="G174" s="14"/>
      <c r="H174" s="20"/>
      <c r="I174" s="15"/>
      <c r="J174" s="15"/>
    </row>
    <row r="175" spans="4:10" ht="14.25">
      <c r="D175" s="14"/>
      <c r="E175" s="14"/>
      <c r="F175" s="14"/>
      <c r="G175" s="14"/>
      <c r="H175" s="20"/>
      <c r="I175" s="15"/>
      <c r="J175" s="15"/>
    </row>
    <row r="176" spans="4:10" ht="14.25">
      <c r="D176" s="14"/>
      <c r="E176" s="14"/>
      <c r="F176" s="14"/>
      <c r="G176" s="14"/>
      <c r="H176" s="20"/>
      <c r="I176" s="15"/>
      <c r="J176" s="15"/>
    </row>
    <row r="177" spans="4:10" ht="14.25">
      <c r="D177" s="14"/>
      <c r="E177" s="14"/>
      <c r="F177" s="14"/>
      <c r="G177" s="14"/>
      <c r="H177" s="20"/>
      <c r="I177" s="15"/>
      <c r="J177" s="15"/>
    </row>
    <row r="178" spans="4:10" ht="14.25">
      <c r="D178" s="14"/>
      <c r="E178" s="14"/>
      <c r="F178" s="14"/>
      <c r="G178" s="14"/>
      <c r="H178" s="20"/>
      <c r="I178" s="15"/>
      <c r="J178" s="15"/>
    </row>
    <row r="179" spans="4:10" ht="14.25">
      <c r="D179" s="14"/>
      <c r="E179" s="14"/>
      <c r="F179" s="14"/>
      <c r="G179" s="14"/>
      <c r="H179" s="20"/>
      <c r="I179" s="15"/>
      <c r="J179" s="15"/>
    </row>
    <row r="180" spans="4:10" ht="14.25">
      <c r="D180" s="14"/>
      <c r="E180" s="14"/>
      <c r="F180" s="14"/>
      <c r="G180" s="14"/>
      <c r="H180" s="20"/>
      <c r="I180" s="15"/>
      <c r="J180" s="15"/>
    </row>
    <row r="181" spans="4:10" ht="14.25">
      <c r="D181" s="14"/>
      <c r="E181" s="14"/>
      <c r="F181" s="14"/>
      <c r="G181" s="14"/>
      <c r="H181" s="20"/>
      <c r="I181" s="15"/>
      <c r="J181" s="15"/>
    </row>
    <row r="182" spans="4:10" ht="14.25">
      <c r="D182" s="14"/>
      <c r="E182" s="14"/>
      <c r="F182" s="14"/>
      <c r="G182" s="14"/>
      <c r="H182" s="20"/>
      <c r="I182" s="15"/>
      <c r="J182" s="15"/>
    </row>
    <row r="183" spans="4:10" ht="14.25">
      <c r="D183" s="14"/>
      <c r="E183" s="14"/>
      <c r="F183" s="14"/>
      <c r="G183" s="14"/>
      <c r="H183" s="20"/>
      <c r="I183" s="15"/>
      <c r="J183" s="15"/>
    </row>
    <row r="184" spans="4:10" ht="14.25">
      <c r="D184" s="14"/>
      <c r="E184" s="14"/>
      <c r="F184" s="14"/>
      <c r="G184" s="14"/>
      <c r="H184" s="20"/>
      <c r="I184" s="15"/>
      <c r="J184" s="15"/>
    </row>
    <row r="185" spans="4:10" ht="14.25">
      <c r="D185" s="14"/>
      <c r="E185" s="14"/>
      <c r="F185" s="14"/>
      <c r="G185" s="14"/>
      <c r="H185" s="20"/>
      <c r="I185" s="15"/>
      <c r="J185" s="15"/>
    </row>
    <row r="186" spans="4:10" ht="14.25">
      <c r="D186" s="14"/>
      <c r="E186" s="14"/>
      <c r="F186" s="14"/>
      <c r="G186" s="14"/>
      <c r="H186" s="20"/>
      <c r="I186" s="15"/>
      <c r="J186" s="15"/>
    </row>
    <row r="187" spans="4:10" ht="14.25">
      <c r="D187" s="14"/>
      <c r="E187" s="14"/>
      <c r="F187" s="14"/>
      <c r="G187" s="14"/>
      <c r="H187" s="20"/>
      <c r="I187" s="15"/>
      <c r="J187" s="15"/>
    </row>
    <row r="188" spans="4:10" ht="14.25">
      <c r="D188" s="14"/>
      <c r="E188" s="14"/>
      <c r="F188" s="14"/>
      <c r="G188" s="14"/>
      <c r="H188" s="20"/>
      <c r="I188" s="16"/>
      <c r="J188" s="16"/>
    </row>
    <row r="189" spans="4:10" ht="14.25">
      <c r="D189" s="14"/>
      <c r="E189" s="14"/>
      <c r="F189" s="14"/>
      <c r="G189" s="14"/>
      <c r="H189" s="20"/>
      <c r="I189" s="16"/>
      <c r="J189" s="16"/>
    </row>
    <row r="190" spans="4:10" ht="14.25">
      <c r="D190" s="14"/>
      <c r="E190" s="14"/>
      <c r="F190" s="14"/>
      <c r="G190" s="14"/>
      <c r="H190" s="20"/>
      <c r="I190" s="16"/>
      <c r="J190" s="16"/>
    </row>
    <row r="191" spans="4:10" ht="14.25">
      <c r="D191" s="14"/>
      <c r="E191" s="14"/>
      <c r="F191" s="14"/>
      <c r="G191" s="14"/>
      <c r="H191" s="20"/>
      <c r="I191" s="16"/>
      <c r="J191" s="16"/>
    </row>
    <row r="192" spans="4:10" ht="14.25">
      <c r="D192" s="14"/>
      <c r="E192" s="14"/>
      <c r="F192" s="14"/>
      <c r="G192" s="14"/>
      <c r="H192" s="20"/>
      <c r="I192" s="16"/>
      <c r="J192" s="16"/>
    </row>
    <row r="193" spans="4:10" ht="14.25">
      <c r="D193" s="14"/>
      <c r="E193" s="14"/>
      <c r="F193" s="14"/>
      <c r="G193" s="14"/>
      <c r="H193" s="20"/>
      <c r="I193" s="16"/>
      <c r="J193" s="16"/>
    </row>
    <row r="194" spans="4:10" ht="14.25">
      <c r="D194" s="14"/>
      <c r="E194" s="14"/>
      <c r="F194" s="14"/>
      <c r="G194" s="14"/>
      <c r="H194" s="20"/>
      <c r="I194" s="16"/>
      <c r="J194" s="16"/>
    </row>
    <row r="195" spans="4:10" ht="14.25">
      <c r="D195" s="14"/>
      <c r="E195" s="14"/>
      <c r="F195" s="14"/>
      <c r="G195" s="14"/>
      <c r="H195" s="20"/>
      <c r="I195" s="16"/>
      <c r="J195" s="16"/>
    </row>
    <row r="196" spans="4:10" ht="14.25">
      <c r="D196" s="14"/>
      <c r="E196" s="14"/>
      <c r="F196" s="14"/>
      <c r="G196" s="14"/>
      <c r="H196" s="20"/>
      <c r="I196" s="16"/>
      <c r="J196" s="16"/>
    </row>
    <row r="197" spans="4:10" ht="14.25">
      <c r="D197" s="14"/>
      <c r="E197" s="14"/>
      <c r="F197" s="14"/>
      <c r="G197" s="14"/>
      <c r="H197" s="20"/>
      <c r="I197" s="16"/>
      <c r="J197" s="16"/>
    </row>
    <row r="198" spans="4:10" ht="14.25">
      <c r="D198" s="14"/>
      <c r="E198" s="14"/>
      <c r="F198" s="14"/>
      <c r="G198" s="14"/>
      <c r="H198" s="20"/>
      <c r="I198" s="16"/>
      <c r="J198" s="16"/>
    </row>
    <row r="199" spans="4:10" ht="14.25">
      <c r="D199" s="14"/>
      <c r="E199" s="14"/>
      <c r="F199" s="14"/>
      <c r="G199" s="14"/>
      <c r="H199" s="20"/>
      <c r="I199" s="16"/>
      <c r="J199" s="16"/>
    </row>
    <row r="200" spans="4:10" ht="14.25">
      <c r="D200" s="14"/>
      <c r="E200" s="14"/>
      <c r="F200" s="14"/>
      <c r="G200" s="14"/>
      <c r="H200" s="20"/>
      <c r="I200" s="16"/>
      <c r="J200" s="16"/>
    </row>
    <row r="201" spans="4:10" ht="14.25">
      <c r="D201" s="14"/>
      <c r="E201" s="14"/>
      <c r="F201" s="14"/>
      <c r="G201" s="14"/>
      <c r="H201" s="20"/>
      <c r="I201" s="16"/>
      <c r="J201" s="16"/>
    </row>
    <row r="202" spans="4:10" ht="14.25">
      <c r="D202" s="14"/>
      <c r="E202" s="14"/>
      <c r="F202" s="14"/>
      <c r="G202" s="14"/>
      <c r="H202" s="20"/>
      <c r="I202" s="16"/>
      <c r="J202" s="16"/>
    </row>
    <row r="203" spans="4:10" ht="14.25">
      <c r="D203" s="14"/>
      <c r="E203" s="14"/>
      <c r="F203" s="14"/>
      <c r="G203" s="14"/>
      <c r="H203" s="20"/>
      <c r="I203" s="16"/>
      <c r="J203" s="16"/>
    </row>
    <row r="204" spans="4:10" ht="14.25">
      <c r="D204" s="14"/>
      <c r="E204" s="14"/>
      <c r="F204" s="14"/>
      <c r="G204" s="14"/>
      <c r="H204" s="20"/>
      <c r="I204" s="16"/>
      <c r="J204" s="16"/>
    </row>
    <row r="205" spans="4:10" ht="14.25">
      <c r="D205" s="14"/>
      <c r="E205" s="14"/>
      <c r="F205" s="14"/>
      <c r="G205" s="14"/>
      <c r="H205" s="20"/>
      <c r="I205" s="16"/>
      <c r="J205" s="16"/>
    </row>
    <row r="206" spans="4:10" ht="14.25">
      <c r="D206" s="14"/>
      <c r="E206" s="14"/>
      <c r="F206" s="14"/>
      <c r="G206" s="14"/>
      <c r="H206" s="20"/>
      <c r="I206" s="16"/>
      <c r="J206" s="16"/>
    </row>
    <row r="207" spans="4:10" ht="14.25">
      <c r="D207" s="14"/>
      <c r="E207" s="14"/>
      <c r="F207" s="14"/>
      <c r="G207" s="14"/>
      <c r="H207" s="20"/>
      <c r="I207" s="16"/>
      <c r="J207" s="16"/>
    </row>
    <row r="208" spans="4:10" ht="14.25">
      <c r="D208" s="14"/>
      <c r="E208" s="14"/>
      <c r="F208" s="14"/>
      <c r="G208" s="14"/>
      <c r="H208" s="20"/>
      <c r="I208" s="16"/>
      <c r="J208" s="16"/>
    </row>
    <row r="209" spans="4:10" ht="14.25">
      <c r="D209" s="14"/>
      <c r="E209" s="14"/>
      <c r="F209" s="14"/>
      <c r="G209" s="14"/>
      <c r="H209" s="20"/>
      <c r="I209" s="16"/>
      <c r="J209" s="16"/>
    </row>
    <row r="210" spans="4:10" ht="14.25">
      <c r="D210" s="14"/>
      <c r="E210" s="14"/>
      <c r="F210" s="14"/>
      <c r="G210" s="14"/>
      <c r="H210" s="20"/>
      <c r="I210" s="16"/>
      <c r="J210" s="16"/>
    </row>
    <row r="211" spans="4:10" ht="14.25">
      <c r="D211" s="14"/>
      <c r="E211" s="14"/>
      <c r="F211" s="14"/>
      <c r="G211" s="14"/>
      <c r="H211" s="20"/>
      <c r="I211" s="16"/>
      <c r="J211" s="16"/>
    </row>
    <row r="212" spans="4:10" ht="14.25">
      <c r="D212" s="14"/>
      <c r="E212" s="14"/>
      <c r="F212" s="14"/>
      <c r="G212" s="14"/>
      <c r="H212" s="20"/>
      <c r="I212" s="16"/>
      <c r="J212" s="16"/>
    </row>
    <row r="213" spans="4:10" ht="14.25">
      <c r="D213" s="14"/>
      <c r="E213" s="14"/>
      <c r="F213" s="14"/>
      <c r="G213" s="14"/>
      <c r="H213" s="20"/>
      <c r="I213" s="16"/>
      <c r="J213" s="16"/>
    </row>
    <row r="214" spans="4:10" ht="14.25">
      <c r="D214" s="14"/>
      <c r="E214" s="14"/>
      <c r="F214" s="14"/>
      <c r="G214" s="14"/>
      <c r="H214" s="20"/>
      <c r="I214" s="16"/>
      <c r="J214" s="16"/>
    </row>
    <row r="215" spans="4:10" ht="14.25">
      <c r="D215" s="14"/>
      <c r="E215" s="14"/>
      <c r="F215" s="14"/>
      <c r="G215" s="14"/>
      <c r="H215" s="20"/>
      <c r="I215" s="16"/>
      <c r="J215" s="16"/>
    </row>
    <row r="216" spans="4:10" ht="14.25">
      <c r="D216" s="14"/>
      <c r="E216" s="14"/>
      <c r="F216" s="14"/>
      <c r="G216" s="14"/>
      <c r="H216" s="20"/>
      <c r="I216" s="16"/>
      <c r="J216" s="16"/>
    </row>
    <row r="217" spans="4:10" ht="14.25">
      <c r="D217" s="14"/>
      <c r="E217" s="14"/>
      <c r="F217" s="14"/>
      <c r="G217" s="14"/>
      <c r="H217" s="20"/>
      <c r="I217" s="16"/>
      <c r="J217" s="16"/>
    </row>
    <row r="218" spans="4:10" ht="14.25">
      <c r="D218" s="14"/>
      <c r="E218" s="14"/>
      <c r="F218" s="14"/>
      <c r="G218" s="14"/>
      <c r="H218" s="20"/>
      <c r="I218" s="16"/>
      <c r="J218" s="16"/>
    </row>
    <row r="219" spans="4:10" ht="14.25">
      <c r="D219" s="14"/>
      <c r="E219" s="14"/>
      <c r="F219" s="14"/>
      <c r="G219" s="14"/>
      <c r="H219" s="20"/>
      <c r="I219" s="16"/>
      <c r="J219" s="16"/>
    </row>
    <row r="220" spans="4:10" ht="14.25">
      <c r="D220" s="14"/>
      <c r="E220" s="14"/>
      <c r="F220" s="14"/>
      <c r="G220" s="14"/>
      <c r="H220" s="20"/>
      <c r="I220" s="16"/>
      <c r="J220" s="16"/>
    </row>
  </sheetData>
  <sheetProtection/>
  <mergeCells count="10">
    <mergeCell ref="A2:N2"/>
    <mergeCell ref="C1:D1"/>
    <mergeCell ref="A1:B1"/>
    <mergeCell ref="A3:J3"/>
    <mergeCell ref="A4:A5"/>
    <mergeCell ref="B6:C6"/>
    <mergeCell ref="B4:C5"/>
    <mergeCell ref="N4:N5"/>
    <mergeCell ref="D4:H4"/>
    <mergeCell ref="I4:M4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view="pageBreakPreview" zoomScaleSheetLayoutView="100" zoomScalePageLayoutView="0" workbookViewId="0" topLeftCell="A46">
      <selection activeCell="I20" sqref="I20"/>
    </sheetView>
  </sheetViews>
  <sheetFormatPr defaultColWidth="9.00390625" defaultRowHeight="14.25"/>
  <cols>
    <col min="1" max="1" width="4.50390625" style="7" customWidth="1"/>
    <col min="2" max="2" width="8.25390625" style="3" customWidth="1"/>
    <col min="3" max="3" width="12.50390625" style="3" customWidth="1"/>
    <col min="4" max="4" width="12.375" style="11" customWidth="1"/>
    <col min="5" max="5" width="12.375" style="3" customWidth="1"/>
    <col min="6" max="6" width="6.00390625" style="23" customWidth="1"/>
    <col min="7" max="7" width="12.375" style="3" customWidth="1"/>
    <col min="8" max="8" width="12.125" style="26" customWidth="1"/>
    <col min="9" max="9" width="11.75390625" style="3" customWidth="1"/>
    <col min="10" max="10" width="12.875" style="3" customWidth="1"/>
    <col min="11" max="16384" width="9.00390625" style="3" customWidth="1"/>
  </cols>
  <sheetData>
    <row r="1" spans="1:10" ht="15">
      <c r="A1" s="225" t="s">
        <v>101</v>
      </c>
      <c r="B1" s="225"/>
      <c r="C1" s="1"/>
      <c r="D1" s="10"/>
      <c r="E1" s="2"/>
      <c r="F1" s="22"/>
      <c r="G1" s="2"/>
      <c r="H1" s="24"/>
      <c r="I1" s="2"/>
      <c r="J1" s="2"/>
    </row>
    <row r="2" spans="1:10" ht="24" customHeight="1">
      <c r="A2" s="221" t="s">
        <v>179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8" customHeight="1">
      <c r="A3" s="140"/>
      <c r="B3" s="140"/>
      <c r="C3" s="140"/>
      <c r="D3" s="140"/>
      <c r="E3" s="140"/>
      <c r="F3" s="140"/>
      <c r="G3" s="140"/>
      <c r="H3" s="140"/>
      <c r="I3" s="140"/>
      <c r="J3" s="141" t="s">
        <v>152</v>
      </c>
    </row>
    <row r="4" spans="1:10" ht="26.25" customHeight="1">
      <c r="A4" s="8" t="s">
        <v>153</v>
      </c>
      <c r="B4" s="227" t="s">
        <v>154</v>
      </c>
      <c r="C4" s="227"/>
      <c r="D4" s="4" t="s">
        <v>184</v>
      </c>
      <c r="E4" s="4" t="s">
        <v>185</v>
      </c>
      <c r="F4" s="9" t="s">
        <v>186</v>
      </c>
      <c r="G4" s="4" t="s">
        <v>187</v>
      </c>
      <c r="H4" s="25" t="s">
        <v>188</v>
      </c>
      <c r="I4" s="4" t="s">
        <v>189</v>
      </c>
      <c r="J4" s="4" t="s">
        <v>190</v>
      </c>
    </row>
    <row r="5" spans="1:10" ht="15" customHeight="1">
      <c r="A5" s="156"/>
      <c r="B5" s="226" t="s">
        <v>191</v>
      </c>
      <c r="C5" s="226"/>
      <c r="D5" s="158">
        <f>D6+D10+D17+D22+D31+D42+D50+D59+D63+D69+D80+D91+D97+D111</f>
        <v>34673.77999999999</v>
      </c>
      <c r="E5" s="158">
        <f>E6+E10+E17+E22+E31+E42+E50+E59+E63+E69+E80+E91+E97+E111</f>
        <v>3456.6899999999996</v>
      </c>
      <c r="F5" s="159"/>
      <c r="G5" s="160">
        <f>G6+G10+G17+G22+G31+G42+G50+G59+G63+G69+G80+G91+G97+G111</f>
        <v>44409.801</v>
      </c>
      <c r="H5" s="160">
        <f>H6+H10+H17+H22+H31+H42+H50+H59+H63+H69+H80+H91+H97+H111</f>
        <v>55901.7</v>
      </c>
      <c r="I5" s="160">
        <f>I6+I10+I17+I22+I31+I42+I50+I59+I63+I69+I80+I91+I97+I111</f>
        <v>20019</v>
      </c>
      <c r="J5" s="160">
        <f>J6+J10+J17+J22+J31+J42+J50+J59+J63+J69+J80+J91+J97+J111</f>
        <v>35882.7</v>
      </c>
    </row>
    <row r="6" spans="1:10" ht="15" customHeight="1">
      <c r="A6" s="5"/>
      <c r="B6" s="157" t="s">
        <v>192</v>
      </c>
      <c r="C6" s="161" t="s">
        <v>127</v>
      </c>
      <c r="D6" s="162">
        <f>D7+D8+D9</f>
        <v>8896.55</v>
      </c>
      <c r="E6" s="162">
        <f>E7+E8+E9</f>
        <v>552.78</v>
      </c>
      <c r="F6" s="162"/>
      <c r="G6" s="162">
        <f>G7+G8+G9</f>
        <v>13094.753999999999</v>
      </c>
      <c r="H6" s="162">
        <f>H7+H8+H9</f>
        <v>16480.7</v>
      </c>
      <c r="I6" s="162">
        <f>I7+I8+I9</f>
        <v>5893</v>
      </c>
      <c r="J6" s="162">
        <f>J7+J8+J9</f>
        <v>10587.7</v>
      </c>
    </row>
    <row r="7" spans="1:10" ht="15" customHeight="1">
      <c r="A7" s="6">
        <v>1</v>
      </c>
      <c r="B7" s="163"/>
      <c r="C7" s="164" t="s">
        <v>193</v>
      </c>
      <c r="D7" s="165">
        <v>8062.98</v>
      </c>
      <c r="E7" s="166">
        <v>411.27</v>
      </c>
      <c r="F7" s="167">
        <v>1.5</v>
      </c>
      <c r="G7" s="168">
        <f>D7*F7</f>
        <v>12094.47</v>
      </c>
      <c r="H7" s="168">
        <v>15220.7</v>
      </c>
      <c r="I7" s="169">
        <v>5442</v>
      </c>
      <c r="J7" s="170">
        <f>H7-I7</f>
        <v>9778.7</v>
      </c>
    </row>
    <row r="8" spans="1:10" ht="15" customHeight="1">
      <c r="A8" s="6">
        <v>2</v>
      </c>
      <c r="B8" s="163"/>
      <c r="C8" s="164" t="s">
        <v>0</v>
      </c>
      <c r="D8" s="165">
        <v>460.99</v>
      </c>
      <c r="E8" s="166">
        <v>76.05</v>
      </c>
      <c r="F8" s="167">
        <v>1.2</v>
      </c>
      <c r="G8" s="168">
        <f>D8*F8</f>
        <v>553.188</v>
      </c>
      <c r="H8" s="169">
        <v>697</v>
      </c>
      <c r="I8" s="169">
        <v>202</v>
      </c>
      <c r="J8" s="156">
        <f aca="true" t="shared" si="0" ref="J8:J71">H8-I8</f>
        <v>495</v>
      </c>
    </row>
    <row r="9" spans="1:10" ht="15" customHeight="1">
      <c r="A9" s="6">
        <v>3</v>
      </c>
      <c r="B9" s="163"/>
      <c r="C9" s="164" t="s">
        <v>194</v>
      </c>
      <c r="D9" s="165">
        <v>372.58</v>
      </c>
      <c r="E9" s="166">
        <v>65.46</v>
      </c>
      <c r="F9" s="167">
        <v>1.2</v>
      </c>
      <c r="G9" s="168">
        <f>D9*F9</f>
        <v>447.09599999999995</v>
      </c>
      <c r="H9" s="169">
        <v>563</v>
      </c>
      <c r="I9" s="169">
        <v>249</v>
      </c>
      <c r="J9" s="156">
        <f t="shared" si="0"/>
        <v>314</v>
      </c>
    </row>
    <row r="10" spans="1:10" ht="15" customHeight="1">
      <c r="A10" s="5"/>
      <c r="B10" s="157" t="s">
        <v>195</v>
      </c>
      <c r="C10" s="161" t="s">
        <v>127</v>
      </c>
      <c r="D10" s="171">
        <f>D11+D12+D13+D14+D15+D16</f>
        <v>2869.54</v>
      </c>
      <c r="E10" s="172">
        <f>SUM(E11:E16)</f>
        <v>248.43</v>
      </c>
      <c r="F10" s="167"/>
      <c r="G10" s="173">
        <f>G11+G12+G13+G14+G15+G16</f>
        <v>3799.8839999999996</v>
      </c>
      <c r="H10" s="174">
        <f>H11+H12+H13+H14+H15+H16</f>
        <v>4784</v>
      </c>
      <c r="I10" s="174">
        <f>I11+I12+I13+I14+I15+I16</f>
        <v>1618</v>
      </c>
      <c r="J10" s="174">
        <f>J11+J12+J13+J14+J15+J16</f>
        <v>3166</v>
      </c>
    </row>
    <row r="11" spans="1:10" ht="15" customHeight="1">
      <c r="A11" s="6">
        <v>4</v>
      </c>
      <c r="B11" s="163"/>
      <c r="C11" s="164" t="s">
        <v>1</v>
      </c>
      <c r="D11" s="165">
        <v>2038.21</v>
      </c>
      <c r="E11" s="166">
        <v>107.83</v>
      </c>
      <c r="F11" s="167">
        <v>1.4</v>
      </c>
      <c r="G11" s="168">
        <f aca="true" t="shared" si="1" ref="G11:G16">D11*F11</f>
        <v>2853.4939999999997</v>
      </c>
      <c r="H11" s="169">
        <v>3592</v>
      </c>
      <c r="I11" s="169">
        <v>1202</v>
      </c>
      <c r="J11" s="156">
        <f t="shared" si="0"/>
        <v>2390</v>
      </c>
    </row>
    <row r="12" spans="1:10" ht="15" customHeight="1">
      <c r="A12" s="6">
        <v>5</v>
      </c>
      <c r="B12" s="163"/>
      <c r="C12" s="164" t="s">
        <v>196</v>
      </c>
      <c r="D12" s="165">
        <v>60</v>
      </c>
      <c r="E12" s="166">
        <v>12.58</v>
      </c>
      <c r="F12" s="167">
        <v>1</v>
      </c>
      <c r="G12" s="168">
        <f t="shared" si="1"/>
        <v>60</v>
      </c>
      <c r="H12" s="169">
        <v>76</v>
      </c>
      <c r="I12" s="169">
        <v>26</v>
      </c>
      <c r="J12" s="156">
        <f t="shared" si="0"/>
        <v>50</v>
      </c>
    </row>
    <row r="13" spans="1:10" ht="15" customHeight="1">
      <c r="A13" s="6">
        <v>6</v>
      </c>
      <c r="B13" s="163"/>
      <c r="C13" s="164" t="s">
        <v>2</v>
      </c>
      <c r="D13" s="165">
        <v>400</v>
      </c>
      <c r="E13" s="166">
        <v>52.76</v>
      </c>
      <c r="F13" s="167">
        <v>1.2</v>
      </c>
      <c r="G13" s="168">
        <f t="shared" si="1"/>
        <v>480</v>
      </c>
      <c r="H13" s="169">
        <v>604</v>
      </c>
      <c r="I13" s="169">
        <v>210</v>
      </c>
      <c r="J13" s="156">
        <f t="shared" si="0"/>
        <v>394</v>
      </c>
    </row>
    <row r="14" spans="1:10" ht="15" customHeight="1">
      <c r="A14" s="6">
        <v>7</v>
      </c>
      <c r="B14" s="163"/>
      <c r="C14" s="164" t="s">
        <v>3</v>
      </c>
      <c r="D14" s="165">
        <v>260</v>
      </c>
      <c r="E14" s="166">
        <v>37.95</v>
      </c>
      <c r="F14" s="167">
        <v>1.1</v>
      </c>
      <c r="G14" s="168">
        <f t="shared" si="1"/>
        <v>286</v>
      </c>
      <c r="H14" s="169">
        <v>361</v>
      </c>
      <c r="I14" s="169">
        <v>125</v>
      </c>
      <c r="J14" s="156">
        <f t="shared" si="0"/>
        <v>236</v>
      </c>
    </row>
    <row r="15" spans="1:10" ht="15" customHeight="1">
      <c r="A15" s="6">
        <v>8</v>
      </c>
      <c r="B15" s="163"/>
      <c r="C15" s="164" t="s">
        <v>4</v>
      </c>
      <c r="D15" s="165">
        <v>90.6</v>
      </c>
      <c r="E15" s="166">
        <v>28.22</v>
      </c>
      <c r="F15" s="167">
        <v>1.1</v>
      </c>
      <c r="G15" s="168">
        <f t="shared" si="1"/>
        <v>99.66</v>
      </c>
      <c r="H15" s="169">
        <v>125</v>
      </c>
      <c r="I15" s="169">
        <v>42</v>
      </c>
      <c r="J15" s="156">
        <f t="shared" si="0"/>
        <v>83</v>
      </c>
    </row>
    <row r="16" spans="1:10" ht="15" customHeight="1">
      <c r="A16" s="6">
        <v>9</v>
      </c>
      <c r="B16" s="163"/>
      <c r="C16" s="164" t="s">
        <v>5</v>
      </c>
      <c r="D16" s="165">
        <v>20.73</v>
      </c>
      <c r="E16" s="166">
        <v>9.09</v>
      </c>
      <c r="F16" s="167">
        <v>1</v>
      </c>
      <c r="G16" s="168">
        <f t="shared" si="1"/>
        <v>20.73</v>
      </c>
      <c r="H16" s="169">
        <v>26</v>
      </c>
      <c r="I16" s="169">
        <v>13</v>
      </c>
      <c r="J16" s="156">
        <f t="shared" si="0"/>
        <v>13</v>
      </c>
    </row>
    <row r="17" spans="1:10" ht="15" customHeight="1">
      <c r="A17" s="5"/>
      <c r="B17" s="157" t="s">
        <v>163</v>
      </c>
      <c r="C17" s="161" t="s">
        <v>127</v>
      </c>
      <c r="D17" s="171">
        <f>D18+D19+D20+D21</f>
        <v>1455.7399999999998</v>
      </c>
      <c r="E17" s="158">
        <f>E18+E19+E20+E21</f>
        <v>164.56000000000003</v>
      </c>
      <c r="F17" s="159"/>
      <c r="G17" s="173">
        <f>G18+G19+G20+G21</f>
        <v>1796.38</v>
      </c>
      <c r="H17" s="174">
        <f>H18+H19+H20+H21</f>
        <v>2261</v>
      </c>
      <c r="I17" s="174">
        <f>I18+I19+I20+I21</f>
        <v>978</v>
      </c>
      <c r="J17" s="174">
        <f>J18+J19+J20+J21</f>
        <v>1283</v>
      </c>
    </row>
    <row r="18" spans="1:10" ht="15" customHeight="1">
      <c r="A18" s="6">
        <v>10</v>
      </c>
      <c r="B18" s="163"/>
      <c r="C18" s="164" t="s">
        <v>1</v>
      </c>
      <c r="D18" s="175">
        <v>996.05</v>
      </c>
      <c r="E18" s="166">
        <v>95.43</v>
      </c>
      <c r="F18" s="167">
        <v>1.3</v>
      </c>
      <c r="G18" s="168">
        <f>D18*F18</f>
        <v>1294.865</v>
      </c>
      <c r="H18" s="169">
        <v>1630</v>
      </c>
      <c r="I18" s="169">
        <v>734</v>
      </c>
      <c r="J18" s="156">
        <f t="shared" si="0"/>
        <v>896</v>
      </c>
    </row>
    <row r="19" spans="1:10" ht="15" customHeight="1">
      <c r="A19" s="6">
        <v>11</v>
      </c>
      <c r="B19" s="163"/>
      <c r="C19" s="164" t="s">
        <v>6</v>
      </c>
      <c r="D19" s="175">
        <v>147.88</v>
      </c>
      <c r="E19" s="166">
        <v>33.22</v>
      </c>
      <c r="F19" s="167">
        <v>1.1</v>
      </c>
      <c r="G19" s="168">
        <f>D19*F19</f>
        <v>162.668</v>
      </c>
      <c r="H19" s="169">
        <v>205</v>
      </c>
      <c r="I19" s="169">
        <v>92</v>
      </c>
      <c r="J19" s="156">
        <f t="shared" si="0"/>
        <v>113</v>
      </c>
    </row>
    <row r="20" spans="1:10" ht="15" customHeight="1">
      <c r="A20" s="6">
        <v>12</v>
      </c>
      <c r="B20" s="163"/>
      <c r="C20" s="164" t="s">
        <v>7</v>
      </c>
      <c r="D20" s="175">
        <v>270.37</v>
      </c>
      <c r="E20" s="166">
        <v>31.3</v>
      </c>
      <c r="F20" s="167">
        <v>1.1</v>
      </c>
      <c r="G20" s="168">
        <f>D20*F20</f>
        <v>297.40700000000004</v>
      </c>
      <c r="H20" s="169">
        <v>374</v>
      </c>
      <c r="I20" s="169">
        <v>134</v>
      </c>
      <c r="J20" s="156">
        <f t="shared" si="0"/>
        <v>240</v>
      </c>
    </row>
    <row r="21" spans="1:10" ht="15" customHeight="1">
      <c r="A21" s="6">
        <v>13</v>
      </c>
      <c r="B21" s="163"/>
      <c r="C21" s="164" t="s">
        <v>8</v>
      </c>
      <c r="D21" s="175">
        <v>41.44</v>
      </c>
      <c r="E21" s="166">
        <v>4.61</v>
      </c>
      <c r="F21" s="167">
        <v>1</v>
      </c>
      <c r="G21" s="168">
        <f>D21*F21</f>
        <v>41.44</v>
      </c>
      <c r="H21" s="169">
        <v>52</v>
      </c>
      <c r="I21" s="169">
        <v>18</v>
      </c>
      <c r="J21" s="156">
        <f t="shared" si="0"/>
        <v>34</v>
      </c>
    </row>
    <row r="22" spans="1:10" ht="15" customHeight="1">
      <c r="A22" s="5"/>
      <c r="B22" s="157" t="s">
        <v>164</v>
      </c>
      <c r="C22" s="161" t="s">
        <v>127</v>
      </c>
      <c r="D22" s="171">
        <f>D23+D30+D24+D25+D26+D27+D28+D29</f>
        <v>2485.1600000000003</v>
      </c>
      <c r="E22" s="158">
        <f>E23+E30+E24+E25+E26+E27+E28+E29</f>
        <v>361.01</v>
      </c>
      <c r="F22" s="159"/>
      <c r="G22" s="173">
        <f>G23+G30+G24+G25+G26+G27+G28+G29</f>
        <v>3148.562</v>
      </c>
      <c r="H22" s="174">
        <f>H23+H30+H24+H25+H26+H27+H28+H29</f>
        <v>3962</v>
      </c>
      <c r="I22" s="174">
        <f>I23+I30+I24+I25+I26+I27+I28+I29</f>
        <v>1470</v>
      </c>
      <c r="J22" s="174">
        <f>J23+J30+J24+J25+J26+J27+J28+J29</f>
        <v>2492</v>
      </c>
    </row>
    <row r="23" spans="1:10" ht="15" customHeight="1">
      <c r="A23" s="6">
        <v>14</v>
      </c>
      <c r="B23" s="163"/>
      <c r="C23" s="164" t="s">
        <v>1</v>
      </c>
      <c r="D23" s="175">
        <v>1264.73</v>
      </c>
      <c r="E23" s="166">
        <v>107.58</v>
      </c>
      <c r="F23" s="176">
        <v>1.4</v>
      </c>
      <c r="G23" s="168">
        <f aca="true" t="shared" si="2" ref="G23:G30">D23*F23</f>
        <v>1770.6219999999998</v>
      </c>
      <c r="H23" s="169">
        <v>2229</v>
      </c>
      <c r="I23" s="169">
        <v>842</v>
      </c>
      <c r="J23" s="156">
        <f t="shared" si="0"/>
        <v>1387</v>
      </c>
    </row>
    <row r="24" spans="1:10" ht="15" customHeight="1">
      <c r="A24" s="6">
        <v>15</v>
      </c>
      <c r="B24" s="163"/>
      <c r="C24" s="164" t="s">
        <v>9</v>
      </c>
      <c r="D24" s="175">
        <v>40</v>
      </c>
      <c r="E24" s="166">
        <v>36.22</v>
      </c>
      <c r="F24" s="176">
        <v>1.1</v>
      </c>
      <c r="G24" s="168">
        <f t="shared" si="2"/>
        <v>44</v>
      </c>
      <c r="H24" s="169">
        <v>55</v>
      </c>
      <c r="I24" s="169">
        <v>19</v>
      </c>
      <c r="J24" s="156">
        <f t="shared" si="0"/>
        <v>36</v>
      </c>
    </row>
    <row r="25" spans="1:10" ht="15" customHeight="1">
      <c r="A25" s="6">
        <v>16</v>
      </c>
      <c r="B25" s="163"/>
      <c r="C25" s="164" t="s">
        <v>10</v>
      </c>
      <c r="D25" s="175">
        <v>147.58</v>
      </c>
      <c r="E25" s="166">
        <v>43.04</v>
      </c>
      <c r="F25" s="176">
        <v>1.1</v>
      </c>
      <c r="G25" s="168">
        <f t="shared" si="2"/>
        <v>162.33800000000002</v>
      </c>
      <c r="H25" s="169">
        <v>204</v>
      </c>
      <c r="I25" s="169">
        <v>71</v>
      </c>
      <c r="J25" s="156">
        <f t="shared" si="0"/>
        <v>133</v>
      </c>
    </row>
    <row r="26" spans="1:10" ht="15" customHeight="1">
      <c r="A26" s="6">
        <v>17</v>
      </c>
      <c r="B26" s="163"/>
      <c r="C26" s="164" t="s">
        <v>11</v>
      </c>
      <c r="D26" s="175">
        <v>97.16</v>
      </c>
      <c r="E26" s="166">
        <v>14.22</v>
      </c>
      <c r="F26" s="176">
        <v>1</v>
      </c>
      <c r="G26" s="168">
        <f t="shared" si="2"/>
        <v>97.16</v>
      </c>
      <c r="H26" s="169">
        <v>122</v>
      </c>
      <c r="I26" s="169">
        <v>44</v>
      </c>
      <c r="J26" s="156">
        <f t="shared" si="0"/>
        <v>78</v>
      </c>
    </row>
    <row r="27" spans="1:10" ht="15" customHeight="1">
      <c r="A27" s="6">
        <v>18</v>
      </c>
      <c r="B27" s="163"/>
      <c r="C27" s="164" t="s">
        <v>12</v>
      </c>
      <c r="D27" s="175">
        <v>99</v>
      </c>
      <c r="E27" s="166">
        <v>23.28</v>
      </c>
      <c r="F27" s="176">
        <v>1.1</v>
      </c>
      <c r="G27" s="168">
        <f t="shared" si="2"/>
        <v>108.9</v>
      </c>
      <c r="H27" s="169">
        <v>137</v>
      </c>
      <c r="I27" s="169">
        <v>48</v>
      </c>
      <c r="J27" s="156">
        <f t="shared" si="0"/>
        <v>89</v>
      </c>
    </row>
    <row r="28" spans="1:10" ht="15" customHeight="1">
      <c r="A28" s="6">
        <v>19</v>
      </c>
      <c r="B28" s="163"/>
      <c r="C28" s="164" t="s">
        <v>13</v>
      </c>
      <c r="D28" s="175">
        <v>185.5</v>
      </c>
      <c r="E28" s="166">
        <v>39.61</v>
      </c>
      <c r="F28" s="176">
        <v>1.1</v>
      </c>
      <c r="G28" s="168">
        <f t="shared" si="2"/>
        <v>204.05</v>
      </c>
      <c r="H28" s="169">
        <v>257</v>
      </c>
      <c r="I28" s="169">
        <v>95</v>
      </c>
      <c r="J28" s="156">
        <f t="shared" si="0"/>
        <v>162</v>
      </c>
    </row>
    <row r="29" spans="1:10" ht="15" customHeight="1">
      <c r="A29" s="6">
        <v>20</v>
      </c>
      <c r="B29" s="163"/>
      <c r="C29" s="164" t="s">
        <v>14</v>
      </c>
      <c r="D29" s="175">
        <v>199.36</v>
      </c>
      <c r="E29" s="166">
        <v>40.13</v>
      </c>
      <c r="F29" s="176">
        <v>1.1</v>
      </c>
      <c r="G29" s="168">
        <f t="shared" si="2"/>
        <v>219.29600000000002</v>
      </c>
      <c r="H29" s="169">
        <v>276</v>
      </c>
      <c r="I29" s="169">
        <v>94</v>
      </c>
      <c r="J29" s="156">
        <f t="shared" si="0"/>
        <v>182</v>
      </c>
    </row>
    <row r="30" spans="1:10" ht="15" customHeight="1">
      <c r="A30" s="6">
        <v>21</v>
      </c>
      <c r="B30" s="163"/>
      <c r="C30" s="164" t="s">
        <v>15</v>
      </c>
      <c r="D30" s="175">
        <v>451.83</v>
      </c>
      <c r="E30" s="166">
        <v>56.93</v>
      </c>
      <c r="F30" s="176">
        <v>1.2</v>
      </c>
      <c r="G30" s="168">
        <f t="shared" si="2"/>
        <v>542.1959999999999</v>
      </c>
      <c r="H30" s="169">
        <v>682</v>
      </c>
      <c r="I30" s="169">
        <v>257</v>
      </c>
      <c r="J30" s="156">
        <f t="shared" si="0"/>
        <v>425</v>
      </c>
    </row>
    <row r="31" spans="1:10" ht="15" customHeight="1">
      <c r="A31" s="5"/>
      <c r="B31" s="157" t="s">
        <v>165</v>
      </c>
      <c r="C31" s="161" t="s">
        <v>127</v>
      </c>
      <c r="D31" s="171">
        <f>D32+D33+D34+D35+D36+D37+D38+D39+D40+D41</f>
        <v>2477.4400000000005</v>
      </c>
      <c r="E31" s="158">
        <f>E32+E33+E34+E35+E36+E37+E38+E39+E40+E41</f>
        <v>304.63</v>
      </c>
      <c r="F31" s="159"/>
      <c r="G31" s="173">
        <f>G32+G33+G34+G35+G36+G37+G38+G39+G40+G41</f>
        <v>2924.2540000000004</v>
      </c>
      <c r="H31" s="174">
        <f>H32+H33+H34+H35+H36+H37+H38+H39+H40+H41</f>
        <v>3680</v>
      </c>
      <c r="I31" s="174">
        <f>I32+I33+I34+I35+I36+I37+I38+I39+I40+I41</f>
        <v>1315</v>
      </c>
      <c r="J31" s="174">
        <f>J32+J33+J34+J35+J36+J37+J38+J39+J40+J41</f>
        <v>2365</v>
      </c>
    </row>
    <row r="32" spans="1:10" ht="15" customHeight="1">
      <c r="A32" s="6">
        <v>22</v>
      </c>
      <c r="B32" s="163"/>
      <c r="C32" s="164" t="s">
        <v>1</v>
      </c>
      <c r="D32" s="175">
        <v>1072</v>
      </c>
      <c r="E32" s="166">
        <v>59.84</v>
      </c>
      <c r="F32" s="176">
        <v>1.3</v>
      </c>
      <c r="G32" s="168">
        <f aca="true" t="shared" si="3" ref="G32:G41">D32*F32</f>
        <v>1393.6000000000001</v>
      </c>
      <c r="H32" s="169">
        <v>1754</v>
      </c>
      <c r="I32" s="169">
        <v>623</v>
      </c>
      <c r="J32" s="156">
        <f t="shared" si="0"/>
        <v>1131</v>
      </c>
    </row>
    <row r="33" spans="1:10" ht="15" customHeight="1">
      <c r="A33" s="6">
        <v>23</v>
      </c>
      <c r="B33" s="163"/>
      <c r="C33" s="164" t="s">
        <v>16</v>
      </c>
      <c r="D33" s="175">
        <v>376</v>
      </c>
      <c r="E33" s="166">
        <v>45.66</v>
      </c>
      <c r="F33" s="176">
        <v>1.1</v>
      </c>
      <c r="G33" s="168">
        <f t="shared" si="3"/>
        <v>413.6</v>
      </c>
      <c r="H33" s="169">
        <v>521</v>
      </c>
      <c r="I33" s="169">
        <v>192</v>
      </c>
      <c r="J33" s="156">
        <f t="shared" si="0"/>
        <v>329</v>
      </c>
    </row>
    <row r="34" spans="1:10" ht="15" customHeight="1">
      <c r="A34" s="6">
        <v>24</v>
      </c>
      <c r="B34" s="163"/>
      <c r="C34" s="164" t="s">
        <v>17</v>
      </c>
      <c r="D34" s="175">
        <v>109.12</v>
      </c>
      <c r="E34" s="166">
        <v>26.19</v>
      </c>
      <c r="F34" s="176">
        <v>1.1</v>
      </c>
      <c r="G34" s="168">
        <f t="shared" si="3"/>
        <v>120.03200000000001</v>
      </c>
      <c r="H34" s="169">
        <v>151</v>
      </c>
      <c r="I34" s="169">
        <v>56</v>
      </c>
      <c r="J34" s="156">
        <f t="shared" si="0"/>
        <v>95</v>
      </c>
    </row>
    <row r="35" spans="1:10" ht="15" customHeight="1">
      <c r="A35" s="6">
        <v>25</v>
      </c>
      <c r="B35" s="163"/>
      <c r="C35" s="164" t="s">
        <v>18</v>
      </c>
      <c r="D35" s="175">
        <v>179</v>
      </c>
      <c r="E35" s="166">
        <v>34.5</v>
      </c>
      <c r="F35" s="176">
        <v>1.1</v>
      </c>
      <c r="G35" s="168">
        <f t="shared" si="3"/>
        <v>196.9</v>
      </c>
      <c r="H35" s="169">
        <v>248</v>
      </c>
      <c r="I35" s="169">
        <v>87</v>
      </c>
      <c r="J35" s="156">
        <f t="shared" si="0"/>
        <v>161</v>
      </c>
    </row>
    <row r="36" spans="1:10" ht="15" customHeight="1">
      <c r="A36" s="6">
        <v>26</v>
      </c>
      <c r="B36" s="163"/>
      <c r="C36" s="164" t="s">
        <v>19</v>
      </c>
      <c r="D36" s="175">
        <v>139</v>
      </c>
      <c r="E36" s="166">
        <v>30.61</v>
      </c>
      <c r="F36" s="176">
        <v>1.1</v>
      </c>
      <c r="G36" s="168">
        <f t="shared" si="3"/>
        <v>152.9</v>
      </c>
      <c r="H36" s="169">
        <v>192</v>
      </c>
      <c r="I36" s="169">
        <v>70</v>
      </c>
      <c r="J36" s="156">
        <f t="shared" si="0"/>
        <v>122</v>
      </c>
    </row>
    <row r="37" spans="1:10" ht="15" customHeight="1">
      <c r="A37" s="6">
        <v>27</v>
      </c>
      <c r="B37" s="163"/>
      <c r="C37" s="164" t="s">
        <v>20</v>
      </c>
      <c r="D37" s="175">
        <v>217.26</v>
      </c>
      <c r="E37" s="166">
        <v>31.57</v>
      </c>
      <c r="F37" s="176">
        <v>1.1</v>
      </c>
      <c r="G37" s="168">
        <f t="shared" si="3"/>
        <v>238.98600000000002</v>
      </c>
      <c r="H37" s="169">
        <v>301</v>
      </c>
      <c r="I37" s="169">
        <v>104</v>
      </c>
      <c r="J37" s="156">
        <f t="shared" si="0"/>
        <v>197</v>
      </c>
    </row>
    <row r="38" spans="1:10" ht="15" customHeight="1">
      <c r="A38" s="6">
        <v>28</v>
      </c>
      <c r="B38" s="163"/>
      <c r="C38" s="164" t="s">
        <v>21</v>
      </c>
      <c r="D38" s="175">
        <v>110.82</v>
      </c>
      <c r="E38" s="166">
        <v>21.51</v>
      </c>
      <c r="F38" s="176">
        <v>1.1</v>
      </c>
      <c r="G38" s="168">
        <f t="shared" si="3"/>
        <v>121.902</v>
      </c>
      <c r="H38" s="169">
        <v>153</v>
      </c>
      <c r="I38" s="169">
        <v>50</v>
      </c>
      <c r="J38" s="156">
        <f t="shared" si="0"/>
        <v>103</v>
      </c>
    </row>
    <row r="39" spans="1:10" ht="15" customHeight="1">
      <c r="A39" s="6">
        <v>29</v>
      </c>
      <c r="B39" s="163"/>
      <c r="C39" s="164" t="s">
        <v>22</v>
      </c>
      <c r="D39" s="175">
        <v>120.94</v>
      </c>
      <c r="E39" s="166">
        <v>34.96</v>
      </c>
      <c r="F39" s="176">
        <v>1.1</v>
      </c>
      <c r="G39" s="168">
        <f t="shared" si="3"/>
        <v>133.03400000000002</v>
      </c>
      <c r="H39" s="169">
        <v>167</v>
      </c>
      <c r="I39" s="169">
        <v>64</v>
      </c>
      <c r="J39" s="156">
        <f t="shared" si="0"/>
        <v>103</v>
      </c>
    </row>
    <row r="40" spans="1:10" ht="15" customHeight="1">
      <c r="A40" s="6">
        <v>30</v>
      </c>
      <c r="B40" s="163"/>
      <c r="C40" s="164" t="s">
        <v>23</v>
      </c>
      <c r="D40" s="175">
        <v>78.3</v>
      </c>
      <c r="E40" s="166">
        <v>8.54</v>
      </c>
      <c r="F40" s="176">
        <v>1</v>
      </c>
      <c r="G40" s="168">
        <f t="shared" si="3"/>
        <v>78.3</v>
      </c>
      <c r="H40" s="169">
        <v>99</v>
      </c>
      <c r="I40" s="169">
        <v>36</v>
      </c>
      <c r="J40" s="156">
        <f t="shared" si="0"/>
        <v>63</v>
      </c>
    </row>
    <row r="41" spans="1:10" ht="15" customHeight="1">
      <c r="A41" s="6">
        <v>31</v>
      </c>
      <c r="B41" s="163"/>
      <c r="C41" s="164" t="s">
        <v>24</v>
      </c>
      <c r="D41" s="175">
        <v>75</v>
      </c>
      <c r="E41" s="166">
        <v>11.25</v>
      </c>
      <c r="F41" s="176">
        <v>1</v>
      </c>
      <c r="G41" s="168">
        <f t="shared" si="3"/>
        <v>75</v>
      </c>
      <c r="H41" s="169">
        <v>94</v>
      </c>
      <c r="I41" s="169">
        <v>33</v>
      </c>
      <c r="J41" s="156">
        <f t="shared" si="0"/>
        <v>61</v>
      </c>
    </row>
    <row r="42" spans="1:10" ht="15" customHeight="1">
      <c r="A42" s="5"/>
      <c r="B42" s="157" t="s">
        <v>166</v>
      </c>
      <c r="C42" s="161" t="s">
        <v>127</v>
      </c>
      <c r="D42" s="171">
        <f>D43+D44+D45+D46+D47+D48+D49</f>
        <v>2838.24</v>
      </c>
      <c r="E42" s="158">
        <f>E43+E44+E45+E46+E47+E48+E49</f>
        <v>304.02</v>
      </c>
      <c r="F42" s="159"/>
      <c r="G42" s="173">
        <f>G43+G44+G45+G46+G47+G48+G49</f>
        <v>3595.386</v>
      </c>
      <c r="H42" s="174">
        <f>H43+H44+H45+H46+H47+H48+H49</f>
        <v>4527</v>
      </c>
      <c r="I42" s="174">
        <f>I43+I44+I45+I46+I47+I48+I49</f>
        <v>1683</v>
      </c>
      <c r="J42" s="174">
        <f>J43+J44+J45+J46+J47+J48+J49</f>
        <v>2844</v>
      </c>
    </row>
    <row r="43" spans="1:10" ht="15" customHeight="1">
      <c r="A43" s="6">
        <v>32</v>
      </c>
      <c r="B43" s="163"/>
      <c r="C43" s="164" t="s">
        <v>1</v>
      </c>
      <c r="D43" s="175">
        <v>1577.74</v>
      </c>
      <c r="E43" s="166">
        <v>102.71</v>
      </c>
      <c r="F43" s="176">
        <v>1.4</v>
      </c>
      <c r="G43" s="168">
        <f aca="true" t="shared" si="4" ref="G43:G49">D43*F43</f>
        <v>2208.836</v>
      </c>
      <c r="H43" s="169">
        <v>2780</v>
      </c>
      <c r="I43" s="169">
        <v>1067</v>
      </c>
      <c r="J43" s="156">
        <f t="shared" si="0"/>
        <v>1713</v>
      </c>
    </row>
    <row r="44" spans="1:10" ht="15" customHeight="1">
      <c r="A44" s="6">
        <v>33</v>
      </c>
      <c r="B44" s="163"/>
      <c r="C44" s="164" t="s">
        <v>25</v>
      </c>
      <c r="D44" s="175">
        <v>199.01</v>
      </c>
      <c r="E44" s="166">
        <v>37.74</v>
      </c>
      <c r="F44" s="176">
        <v>1.1</v>
      </c>
      <c r="G44" s="168">
        <f t="shared" si="4"/>
        <v>218.911</v>
      </c>
      <c r="H44" s="169">
        <v>276</v>
      </c>
      <c r="I44" s="169">
        <v>97</v>
      </c>
      <c r="J44" s="156">
        <f t="shared" si="0"/>
        <v>179</v>
      </c>
    </row>
    <row r="45" spans="1:10" ht="15" customHeight="1">
      <c r="A45" s="6">
        <v>34</v>
      </c>
      <c r="B45" s="163"/>
      <c r="C45" s="164" t="s">
        <v>26</v>
      </c>
      <c r="D45" s="175">
        <v>241.59</v>
      </c>
      <c r="E45" s="166">
        <v>40.2</v>
      </c>
      <c r="F45" s="176">
        <v>1.1</v>
      </c>
      <c r="G45" s="168">
        <f t="shared" si="4"/>
        <v>265.749</v>
      </c>
      <c r="H45" s="169">
        <v>335</v>
      </c>
      <c r="I45" s="169">
        <v>115</v>
      </c>
      <c r="J45" s="156">
        <f t="shared" si="0"/>
        <v>220</v>
      </c>
    </row>
    <row r="46" spans="1:10" ht="15" customHeight="1">
      <c r="A46" s="6">
        <v>35</v>
      </c>
      <c r="B46" s="163"/>
      <c r="C46" s="164" t="s">
        <v>27</v>
      </c>
      <c r="D46" s="175">
        <v>196.42</v>
      </c>
      <c r="E46" s="166">
        <v>32.96</v>
      </c>
      <c r="F46" s="176">
        <v>1.1</v>
      </c>
      <c r="G46" s="168">
        <f t="shared" si="4"/>
        <v>216.062</v>
      </c>
      <c r="H46" s="169">
        <v>272</v>
      </c>
      <c r="I46" s="169">
        <v>99</v>
      </c>
      <c r="J46" s="156">
        <f t="shared" si="0"/>
        <v>173</v>
      </c>
    </row>
    <row r="47" spans="1:10" ht="15" customHeight="1">
      <c r="A47" s="6">
        <v>36</v>
      </c>
      <c r="B47" s="163"/>
      <c r="C47" s="164" t="s">
        <v>28</v>
      </c>
      <c r="D47" s="175">
        <v>273.48</v>
      </c>
      <c r="E47" s="166">
        <v>24.34</v>
      </c>
      <c r="F47" s="176">
        <v>1.1</v>
      </c>
      <c r="G47" s="168">
        <f t="shared" si="4"/>
        <v>300.82800000000003</v>
      </c>
      <c r="H47" s="169">
        <v>379</v>
      </c>
      <c r="I47" s="169">
        <v>134</v>
      </c>
      <c r="J47" s="156">
        <f t="shared" si="0"/>
        <v>245</v>
      </c>
    </row>
    <row r="48" spans="1:10" ht="15" customHeight="1">
      <c r="A48" s="6">
        <v>37</v>
      </c>
      <c r="B48" s="163"/>
      <c r="C48" s="164" t="s">
        <v>29</v>
      </c>
      <c r="D48" s="175">
        <v>200</v>
      </c>
      <c r="E48" s="166">
        <v>32.44</v>
      </c>
      <c r="F48" s="176">
        <v>1.1</v>
      </c>
      <c r="G48" s="168">
        <f t="shared" si="4"/>
        <v>220.00000000000003</v>
      </c>
      <c r="H48" s="169">
        <v>277</v>
      </c>
      <c r="I48" s="169">
        <v>99</v>
      </c>
      <c r="J48" s="156">
        <f t="shared" si="0"/>
        <v>178</v>
      </c>
    </row>
    <row r="49" spans="1:10" ht="15" customHeight="1">
      <c r="A49" s="6">
        <v>38</v>
      </c>
      <c r="B49" s="163"/>
      <c r="C49" s="164" t="s">
        <v>30</v>
      </c>
      <c r="D49" s="175">
        <v>150</v>
      </c>
      <c r="E49" s="166">
        <v>33.63</v>
      </c>
      <c r="F49" s="176">
        <v>1.1</v>
      </c>
      <c r="G49" s="168">
        <f t="shared" si="4"/>
        <v>165</v>
      </c>
      <c r="H49" s="169">
        <v>208</v>
      </c>
      <c r="I49" s="169">
        <v>72</v>
      </c>
      <c r="J49" s="156">
        <f t="shared" si="0"/>
        <v>136</v>
      </c>
    </row>
    <row r="50" spans="1:10" ht="15" customHeight="1">
      <c r="A50" s="5"/>
      <c r="B50" s="157" t="s">
        <v>167</v>
      </c>
      <c r="C50" s="161" t="s">
        <v>127</v>
      </c>
      <c r="D50" s="171">
        <f>D51+D52++D54+D55+D53+D56+D57+D58</f>
        <v>2409</v>
      </c>
      <c r="E50" s="158">
        <f>E51+E52++E54+E55+E53+E56+E57+E58</f>
        <v>278.13</v>
      </c>
      <c r="F50" s="159"/>
      <c r="G50" s="173">
        <f>G51+G52++G54+G55+G53+G56+G57+G58</f>
        <v>2966.7</v>
      </c>
      <c r="H50" s="174">
        <f>H51+H52++H54+H55+H53+H56+H57+H58</f>
        <v>3735</v>
      </c>
      <c r="I50" s="174">
        <f>I51+I52++I54+I55+I53+I56+I57+I58</f>
        <v>1348</v>
      </c>
      <c r="J50" s="174">
        <f>J51+J52++J54+J55+J53+J56+J57+J58</f>
        <v>2387</v>
      </c>
    </row>
    <row r="51" spans="1:10" ht="15" customHeight="1">
      <c r="A51" s="6">
        <v>39</v>
      </c>
      <c r="B51" s="163"/>
      <c r="C51" s="164" t="s">
        <v>1</v>
      </c>
      <c r="D51" s="175">
        <v>1146</v>
      </c>
      <c r="E51" s="166">
        <v>104.4</v>
      </c>
      <c r="F51" s="176">
        <v>1.4</v>
      </c>
      <c r="G51" s="168">
        <f aca="true" t="shared" si="5" ref="G51:G58">D51*F51</f>
        <v>1604.3999999999999</v>
      </c>
      <c r="H51" s="169">
        <v>2020</v>
      </c>
      <c r="I51" s="169">
        <v>719</v>
      </c>
      <c r="J51" s="156">
        <f t="shared" si="0"/>
        <v>1301</v>
      </c>
    </row>
    <row r="52" spans="1:10" ht="15" customHeight="1">
      <c r="A52" s="6">
        <v>40</v>
      </c>
      <c r="B52" s="163"/>
      <c r="C52" s="177" t="s">
        <v>31</v>
      </c>
      <c r="D52" s="175">
        <v>150</v>
      </c>
      <c r="E52" s="166">
        <v>17.08</v>
      </c>
      <c r="F52" s="176">
        <v>1</v>
      </c>
      <c r="G52" s="168">
        <f t="shared" si="5"/>
        <v>150</v>
      </c>
      <c r="H52" s="169">
        <v>189</v>
      </c>
      <c r="I52" s="169">
        <v>90</v>
      </c>
      <c r="J52" s="156">
        <f t="shared" si="0"/>
        <v>99</v>
      </c>
    </row>
    <row r="53" spans="1:10" ht="15" customHeight="1">
      <c r="A53" s="6">
        <v>41</v>
      </c>
      <c r="B53" s="163"/>
      <c r="C53" s="177" t="s">
        <v>32</v>
      </c>
      <c r="D53" s="175">
        <v>151</v>
      </c>
      <c r="E53" s="166">
        <v>21.04</v>
      </c>
      <c r="F53" s="176">
        <v>1.1</v>
      </c>
      <c r="G53" s="168">
        <f t="shared" si="5"/>
        <v>166.10000000000002</v>
      </c>
      <c r="H53" s="169">
        <v>209</v>
      </c>
      <c r="I53" s="169">
        <v>74</v>
      </c>
      <c r="J53" s="156">
        <f t="shared" si="0"/>
        <v>135</v>
      </c>
    </row>
    <row r="54" spans="1:10" ht="15" customHeight="1">
      <c r="A54" s="6">
        <v>42</v>
      </c>
      <c r="B54" s="163"/>
      <c r="C54" s="177" t="s">
        <v>33</v>
      </c>
      <c r="D54" s="175">
        <v>201</v>
      </c>
      <c r="E54" s="166">
        <v>29.22</v>
      </c>
      <c r="F54" s="176">
        <v>1.1</v>
      </c>
      <c r="G54" s="168">
        <f t="shared" si="5"/>
        <v>221.10000000000002</v>
      </c>
      <c r="H54" s="169">
        <v>278</v>
      </c>
      <c r="I54" s="169">
        <v>99</v>
      </c>
      <c r="J54" s="156">
        <f t="shared" si="0"/>
        <v>179</v>
      </c>
    </row>
    <row r="55" spans="1:10" ht="15" customHeight="1">
      <c r="A55" s="6">
        <v>43</v>
      </c>
      <c r="B55" s="163"/>
      <c r="C55" s="177" t="s">
        <v>34</v>
      </c>
      <c r="D55" s="175">
        <v>200</v>
      </c>
      <c r="E55" s="166">
        <v>33.27</v>
      </c>
      <c r="F55" s="176">
        <v>1.1</v>
      </c>
      <c r="G55" s="168">
        <f t="shared" si="5"/>
        <v>220.00000000000003</v>
      </c>
      <c r="H55" s="169">
        <v>277</v>
      </c>
      <c r="I55" s="169">
        <v>96</v>
      </c>
      <c r="J55" s="156">
        <f t="shared" si="0"/>
        <v>181</v>
      </c>
    </row>
    <row r="56" spans="1:10" ht="15" customHeight="1">
      <c r="A56" s="6">
        <v>44</v>
      </c>
      <c r="B56" s="163"/>
      <c r="C56" s="177" t="s">
        <v>35</v>
      </c>
      <c r="D56" s="175">
        <v>120</v>
      </c>
      <c r="E56" s="166">
        <v>18.91</v>
      </c>
      <c r="F56" s="176">
        <v>1</v>
      </c>
      <c r="G56" s="168">
        <f t="shared" si="5"/>
        <v>120</v>
      </c>
      <c r="H56" s="169">
        <v>151</v>
      </c>
      <c r="I56" s="169">
        <v>54</v>
      </c>
      <c r="J56" s="156">
        <f t="shared" si="0"/>
        <v>97</v>
      </c>
    </row>
    <row r="57" spans="1:10" ht="15" customHeight="1">
      <c r="A57" s="6">
        <v>45</v>
      </c>
      <c r="B57" s="163"/>
      <c r="C57" s="177" t="s">
        <v>36</v>
      </c>
      <c r="D57" s="175">
        <v>220</v>
      </c>
      <c r="E57" s="166">
        <v>30.53</v>
      </c>
      <c r="F57" s="176">
        <v>1.1</v>
      </c>
      <c r="G57" s="168">
        <f t="shared" si="5"/>
        <v>242.00000000000003</v>
      </c>
      <c r="H57" s="169">
        <v>305</v>
      </c>
      <c r="I57" s="169">
        <v>109</v>
      </c>
      <c r="J57" s="156">
        <f t="shared" si="0"/>
        <v>196</v>
      </c>
    </row>
    <row r="58" spans="1:10" ht="15" customHeight="1">
      <c r="A58" s="6">
        <v>46</v>
      </c>
      <c r="B58" s="163"/>
      <c r="C58" s="177" t="s">
        <v>37</v>
      </c>
      <c r="D58" s="175">
        <v>221</v>
      </c>
      <c r="E58" s="166">
        <v>23.68</v>
      </c>
      <c r="F58" s="176">
        <v>1.1</v>
      </c>
      <c r="G58" s="168">
        <f t="shared" si="5"/>
        <v>243.10000000000002</v>
      </c>
      <c r="H58" s="169">
        <v>306</v>
      </c>
      <c r="I58" s="169">
        <v>107</v>
      </c>
      <c r="J58" s="156">
        <f t="shared" si="0"/>
        <v>199</v>
      </c>
    </row>
    <row r="59" spans="1:10" ht="15" customHeight="1">
      <c r="A59" s="5"/>
      <c r="B59" s="157" t="s">
        <v>168</v>
      </c>
      <c r="C59" s="161" t="s">
        <v>127</v>
      </c>
      <c r="D59" s="171">
        <f>D60+D61+D62</f>
        <v>1205.85</v>
      </c>
      <c r="E59" s="158">
        <f>E60+E61+E62</f>
        <v>67.99</v>
      </c>
      <c r="F59" s="159"/>
      <c r="G59" s="173">
        <f>G60+G61+G62</f>
        <v>1392.027</v>
      </c>
      <c r="H59" s="174">
        <f>H60+H61+H62</f>
        <v>1753</v>
      </c>
      <c r="I59" s="174">
        <f>I60+I61+I62</f>
        <v>539</v>
      </c>
      <c r="J59" s="174">
        <f>J60+J61+J62</f>
        <v>1214</v>
      </c>
    </row>
    <row r="60" spans="1:10" ht="15" customHeight="1">
      <c r="A60" s="6">
        <v>47</v>
      </c>
      <c r="B60" s="163"/>
      <c r="C60" s="164" t="s">
        <v>1</v>
      </c>
      <c r="D60" s="175">
        <v>800.92</v>
      </c>
      <c r="E60" s="166">
        <v>26.95</v>
      </c>
      <c r="F60" s="176">
        <v>1.2</v>
      </c>
      <c r="G60" s="168">
        <f>D60*F60</f>
        <v>961.1039999999999</v>
      </c>
      <c r="H60" s="169">
        <v>1210</v>
      </c>
      <c r="I60" s="169">
        <v>356</v>
      </c>
      <c r="J60" s="156">
        <f t="shared" si="0"/>
        <v>854</v>
      </c>
    </row>
    <row r="61" spans="1:10" ht="15" customHeight="1">
      <c r="A61" s="6">
        <v>48</v>
      </c>
      <c r="B61" s="163"/>
      <c r="C61" s="164" t="s">
        <v>38</v>
      </c>
      <c r="D61" s="175">
        <v>259.93</v>
      </c>
      <c r="E61" s="166">
        <v>25.88</v>
      </c>
      <c r="F61" s="176">
        <v>1.1</v>
      </c>
      <c r="G61" s="168">
        <f>D61*F61</f>
        <v>285.92300000000006</v>
      </c>
      <c r="H61" s="169">
        <v>360</v>
      </c>
      <c r="I61" s="169">
        <v>118</v>
      </c>
      <c r="J61" s="156">
        <f t="shared" si="0"/>
        <v>242</v>
      </c>
    </row>
    <row r="62" spans="1:10" ht="15" customHeight="1">
      <c r="A62" s="6">
        <v>49</v>
      </c>
      <c r="B62" s="163"/>
      <c r="C62" s="164" t="s">
        <v>39</v>
      </c>
      <c r="D62" s="175">
        <v>145</v>
      </c>
      <c r="E62" s="166">
        <v>15.16</v>
      </c>
      <c r="F62" s="176">
        <v>1</v>
      </c>
      <c r="G62" s="168">
        <f>D62*F62</f>
        <v>145</v>
      </c>
      <c r="H62" s="169">
        <v>183</v>
      </c>
      <c r="I62" s="169">
        <v>65</v>
      </c>
      <c r="J62" s="156">
        <f t="shared" si="0"/>
        <v>118</v>
      </c>
    </row>
    <row r="63" spans="1:10" ht="15" customHeight="1">
      <c r="A63" s="5"/>
      <c r="B63" s="157" t="s">
        <v>169</v>
      </c>
      <c r="C63" s="161" t="s">
        <v>127</v>
      </c>
      <c r="D63" s="171">
        <f>D64+D65+D66+D67+D68</f>
        <v>1688.6599999999999</v>
      </c>
      <c r="E63" s="158">
        <f>E64+E65+E66+E67+E68</f>
        <v>209.39</v>
      </c>
      <c r="F63" s="159"/>
      <c r="G63" s="173">
        <f>G64+G65+G66+G67+G68</f>
        <v>2025.826</v>
      </c>
      <c r="H63" s="174">
        <f>H64+H65+H66+H67+H68</f>
        <v>2550</v>
      </c>
      <c r="I63" s="174">
        <f>I64+I65+I66+I67+I68</f>
        <v>990</v>
      </c>
      <c r="J63" s="174">
        <f>J64+J65+J66+J67+J68</f>
        <v>1560</v>
      </c>
    </row>
    <row r="64" spans="1:10" ht="15" customHeight="1">
      <c r="A64" s="6">
        <v>50</v>
      </c>
      <c r="B64" s="163"/>
      <c r="C64" s="164" t="s">
        <v>1</v>
      </c>
      <c r="D64" s="175">
        <v>841.5</v>
      </c>
      <c r="E64" s="166">
        <v>82.86</v>
      </c>
      <c r="F64" s="176">
        <v>1.3</v>
      </c>
      <c r="G64" s="168">
        <f>D64*F64</f>
        <v>1093.95</v>
      </c>
      <c r="H64" s="169">
        <v>1377</v>
      </c>
      <c r="I64" s="169">
        <v>573</v>
      </c>
      <c r="J64" s="156">
        <f t="shared" si="0"/>
        <v>804</v>
      </c>
    </row>
    <row r="65" spans="1:10" ht="15" customHeight="1">
      <c r="A65" s="6">
        <v>51</v>
      </c>
      <c r="B65" s="163"/>
      <c r="C65" s="164" t="s">
        <v>40</v>
      </c>
      <c r="D65" s="175">
        <v>340.7</v>
      </c>
      <c r="E65" s="166">
        <v>33.93</v>
      </c>
      <c r="F65" s="176">
        <v>1.1</v>
      </c>
      <c r="G65" s="168">
        <f>D65*F65</f>
        <v>374.77000000000004</v>
      </c>
      <c r="H65" s="169">
        <v>472</v>
      </c>
      <c r="I65" s="169">
        <v>168</v>
      </c>
      <c r="J65" s="156">
        <f t="shared" si="0"/>
        <v>304</v>
      </c>
    </row>
    <row r="66" spans="1:10" ht="15" customHeight="1">
      <c r="A66" s="6">
        <v>52</v>
      </c>
      <c r="B66" s="163"/>
      <c r="C66" s="164" t="s">
        <v>41</v>
      </c>
      <c r="D66" s="175">
        <v>195.61</v>
      </c>
      <c r="E66" s="166">
        <v>31.43</v>
      </c>
      <c r="F66" s="176">
        <v>1.1</v>
      </c>
      <c r="G66" s="168">
        <f>D66*F66</f>
        <v>215.17100000000002</v>
      </c>
      <c r="H66" s="169">
        <v>271</v>
      </c>
      <c r="I66" s="169">
        <v>98</v>
      </c>
      <c r="J66" s="156">
        <f t="shared" si="0"/>
        <v>173</v>
      </c>
    </row>
    <row r="67" spans="1:10" ht="15" customHeight="1">
      <c r="A67" s="6">
        <v>53</v>
      </c>
      <c r="B67" s="163"/>
      <c r="C67" s="164" t="s">
        <v>42</v>
      </c>
      <c r="D67" s="175">
        <v>206</v>
      </c>
      <c r="E67" s="166">
        <v>33.81</v>
      </c>
      <c r="F67" s="176">
        <v>1.1</v>
      </c>
      <c r="G67" s="168">
        <f>D67*F67</f>
        <v>226.60000000000002</v>
      </c>
      <c r="H67" s="169">
        <v>285</v>
      </c>
      <c r="I67" s="169">
        <v>102</v>
      </c>
      <c r="J67" s="156">
        <f t="shared" si="0"/>
        <v>183</v>
      </c>
    </row>
    <row r="68" spans="1:10" ht="15" customHeight="1">
      <c r="A68" s="6">
        <v>54</v>
      </c>
      <c r="B68" s="163"/>
      <c r="C68" s="164" t="s">
        <v>43</v>
      </c>
      <c r="D68" s="175">
        <v>104.85</v>
      </c>
      <c r="E68" s="166">
        <v>27.36</v>
      </c>
      <c r="F68" s="176">
        <v>1.1</v>
      </c>
      <c r="G68" s="168">
        <f>D68*F68</f>
        <v>115.33500000000001</v>
      </c>
      <c r="H68" s="169">
        <v>145</v>
      </c>
      <c r="I68" s="169">
        <v>49</v>
      </c>
      <c r="J68" s="156">
        <f t="shared" si="0"/>
        <v>96</v>
      </c>
    </row>
    <row r="69" spans="1:10" ht="15" customHeight="1">
      <c r="A69" s="5"/>
      <c r="B69" s="157" t="s">
        <v>197</v>
      </c>
      <c r="C69" s="161" t="s">
        <v>127</v>
      </c>
      <c r="D69" s="171">
        <f>D70+D71+D72+D73+D74+D75+D76+D77+D78+D79</f>
        <v>1687.6000000000001</v>
      </c>
      <c r="E69" s="158">
        <f>E70+E71+E72+E73+E74+E75+E76+E77+E78+E79</f>
        <v>240.26</v>
      </c>
      <c r="F69" s="159"/>
      <c r="G69" s="173">
        <f>G70+G71+G72+G73+G74+G75+G76+G77+G78+G79</f>
        <v>1964.1100000000001</v>
      </c>
      <c r="H69" s="174">
        <f>H70+H71+H72+H73+H74+H75+H76+H77+H78+H79</f>
        <v>2472</v>
      </c>
      <c r="I69" s="174">
        <f>I70+I71+I72+I73+I74+I75+I76+I77+I78+I79</f>
        <v>883</v>
      </c>
      <c r="J69" s="174">
        <f>J70+J71+J72+J73+J74+J75+J76+J77+J78+J79</f>
        <v>1589</v>
      </c>
    </row>
    <row r="70" spans="1:10" ht="15" customHeight="1">
      <c r="A70" s="6">
        <v>55</v>
      </c>
      <c r="B70" s="163"/>
      <c r="C70" s="164" t="s">
        <v>1</v>
      </c>
      <c r="D70" s="175">
        <v>700</v>
      </c>
      <c r="E70" s="166">
        <v>64.34</v>
      </c>
      <c r="F70" s="176">
        <v>1.3</v>
      </c>
      <c r="G70" s="168">
        <f aca="true" t="shared" si="6" ref="G70:G78">D70*F70</f>
        <v>910</v>
      </c>
      <c r="H70" s="169">
        <v>1145</v>
      </c>
      <c r="I70" s="169">
        <v>407</v>
      </c>
      <c r="J70" s="156">
        <f t="shared" si="0"/>
        <v>738</v>
      </c>
    </row>
    <row r="71" spans="1:10" ht="15" customHeight="1">
      <c r="A71" s="6">
        <v>56</v>
      </c>
      <c r="B71" s="163"/>
      <c r="C71" s="164" t="s">
        <v>44</v>
      </c>
      <c r="D71" s="175">
        <v>160</v>
      </c>
      <c r="E71" s="166">
        <v>21.07</v>
      </c>
      <c r="F71" s="176">
        <v>1.1</v>
      </c>
      <c r="G71" s="168">
        <f>D71*F71</f>
        <v>176</v>
      </c>
      <c r="H71" s="169">
        <v>222</v>
      </c>
      <c r="I71" s="169">
        <v>78</v>
      </c>
      <c r="J71" s="156">
        <f t="shared" si="0"/>
        <v>144</v>
      </c>
    </row>
    <row r="72" spans="1:10" ht="15" customHeight="1">
      <c r="A72" s="6">
        <v>57</v>
      </c>
      <c r="B72" s="163"/>
      <c r="C72" s="164" t="s">
        <v>45</v>
      </c>
      <c r="D72" s="175">
        <v>144</v>
      </c>
      <c r="E72" s="166">
        <v>25.88</v>
      </c>
      <c r="F72" s="176">
        <v>1.1</v>
      </c>
      <c r="G72" s="168">
        <f>D72*F72</f>
        <v>158.4</v>
      </c>
      <c r="H72" s="169">
        <v>199</v>
      </c>
      <c r="I72" s="169">
        <v>72</v>
      </c>
      <c r="J72" s="156">
        <f aca="true" t="shared" si="7" ref="J72:J119">H72-I72</f>
        <v>127</v>
      </c>
    </row>
    <row r="73" spans="1:10" ht="15" customHeight="1">
      <c r="A73" s="6">
        <v>58</v>
      </c>
      <c r="B73" s="163"/>
      <c r="C73" s="164" t="s">
        <v>46</v>
      </c>
      <c r="D73" s="175">
        <v>60.9</v>
      </c>
      <c r="E73" s="166">
        <v>29.32</v>
      </c>
      <c r="F73" s="176">
        <v>1.1</v>
      </c>
      <c r="G73" s="168">
        <f t="shared" si="6"/>
        <v>66.99000000000001</v>
      </c>
      <c r="H73" s="169">
        <v>84</v>
      </c>
      <c r="I73" s="169">
        <v>52</v>
      </c>
      <c r="J73" s="156">
        <f t="shared" si="7"/>
        <v>32</v>
      </c>
    </row>
    <row r="74" spans="1:10" ht="15" customHeight="1">
      <c r="A74" s="6">
        <v>59</v>
      </c>
      <c r="B74" s="163"/>
      <c r="C74" s="164" t="s">
        <v>47</v>
      </c>
      <c r="D74" s="175">
        <v>48.5</v>
      </c>
      <c r="E74" s="166">
        <v>8.55</v>
      </c>
      <c r="F74" s="176">
        <v>1</v>
      </c>
      <c r="G74" s="168">
        <f t="shared" si="6"/>
        <v>48.5</v>
      </c>
      <c r="H74" s="169">
        <v>61</v>
      </c>
      <c r="I74" s="169">
        <v>22</v>
      </c>
      <c r="J74" s="156">
        <f t="shared" si="7"/>
        <v>39</v>
      </c>
    </row>
    <row r="75" spans="1:10" ht="15" customHeight="1">
      <c r="A75" s="6">
        <v>60</v>
      </c>
      <c r="B75" s="163"/>
      <c r="C75" s="164" t="s">
        <v>48</v>
      </c>
      <c r="D75" s="175">
        <v>74</v>
      </c>
      <c r="E75" s="166">
        <v>17.31</v>
      </c>
      <c r="F75" s="176">
        <v>1</v>
      </c>
      <c r="G75" s="168">
        <f t="shared" si="6"/>
        <v>74</v>
      </c>
      <c r="H75" s="169">
        <v>93</v>
      </c>
      <c r="I75" s="169">
        <v>41</v>
      </c>
      <c r="J75" s="156">
        <f t="shared" si="7"/>
        <v>52</v>
      </c>
    </row>
    <row r="76" spans="1:10" ht="15" customHeight="1">
      <c r="A76" s="6">
        <v>61</v>
      </c>
      <c r="B76" s="163"/>
      <c r="C76" s="164" t="s">
        <v>49</v>
      </c>
      <c r="D76" s="175">
        <v>100</v>
      </c>
      <c r="E76" s="166">
        <v>15.01</v>
      </c>
      <c r="F76" s="176">
        <v>1</v>
      </c>
      <c r="G76" s="168">
        <f t="shared" si="6"/>
        <v>100</v>
      </c>
      <c r="H76" s="169">
        <v>126</v>
      </c>
      <c r="I76" s="169">
        <v>44</v>
      </c>
      <c r="J76" s="156">
        <f t="shared" si="7"/>
        <v>82</v>
      </c>
    </row>
    <row r="77" spans="1:10" ht="15" customHeight="1">
      <c r="A77" s="6">
        <v>62</v>
      </c>
      <c r="B77" s="163"/>
      <c r="C77" s="164" t="s">
        <v>50</v>
      </c>
      <c r="D77" s="175">
        <v>100</v>
      </c>
      <c r="E77" s="166">
        <v>12.74</v>
      </c>
      <c r="F77" s="176">
        <v>1</v>
      </c>
      <c r="G77" s="168">
        <f t="shared" si="6"/>
        <v>100</v>
      </c>
      <c r="H77" s="169">
        <v>126</v>
      </c>
      <c r="I77" s="169">
        <v>44</v>
      </c>
      <c r="J77" s="156">
        <f t="shared" si="7"/>
        <v>82</v>
      </c>
    </row>
    <row r="78" spans="1:10" ht="15" customHeight="1">
      <c r="A78" s="6">
        <v>63</v>
      </c>
      <c r="B78" s="163"/>
      <c r="C78" s="164" t="s">
        <v>51</v>
      </c>
      <c r="D78" s="175">
        <v>0</v>
      </c>
      <c r="E78" s="166">
        <v>8.11</v>
      </c>
      <c r="F78" s="176">
        <v>1</v>
      </c>
      <c r="G78" s="168">
        <f t="shared" si="6"/>
        <v>0</v>
      </c>
      <c r="H78" s="169">
        <v>0</v>
      </c>
      <c r="I78" s="169">
        <v>0</v>
      </c>
      <c r="J78" s="156">
        <f t="shared" si="7"/>
        <v>0</v>
      </c>
    </row>
    <row r="79" spans="1:10" ht="15" customHeight="1">
      <c r="A79" s="6">
        <v>64</v>
      </c>
      <c r="B79" s="163"/>
      <c r="C79" s="164" t="s">
        <v>52</v>
      </c>
      <c r="D79" s="175">
        <v>300.2</v>
      </c>
      <c r="E79" s="166">
        <v>37.93</v>
      </c>
      <c r="F79" s="176">
        <v>1.1</v>
      </c>
      <c r="G79" s="168">
        <f>D79*F79</f>
        <v>330.22</v>
      </c>
      <c r="H79" s="169">
        <v>416</v>
      </c>
      <c r="I79" s="169">
        <v>123</v>
      </c>
      <c r="J79" s="156">
        <f t="shared" si="7"/>
        <v>293</v>
      </c>
    </row>
    <row r="80" spans="1:10" ht="15" customHeight="1">
      <c r="A80" s="5"/>
      <c r="B80" s="157" t="s">
        <v>198</v>
      </c>
      <c r="C80" s="161" t="s">
        <v>127</v>
      </c>
      <c r="D80" s="171">
        <f>D81+D82+D83+D84+D85+D86+D87+D88+D89+D90</f>
        <v>1626.16</v>
      </c>
      <c r="E80" s="158">
        <f>E81+E82+E83+E84+E85+E86+E87+E88+E89+E90</f>
        <v>238.12</v>
      </c>
      <c r="F80" s="159"/>
      <c r="G80" s="173">
        <f>G81+G82+G83+G84+G85+G86+G87+G88+G89+G90</f>
        <v>2001.3880000000001</v>
      </c>
      <c r="H80" s="174">
        <f>H81+H82+H83+H84+H85+H86+H87+H88+H89+H90</f>
        <v>2519</v>
      </c>
      <c r="I80" s="174">
        <f>I81+I82+I83+I84+I85+I86+I87+I88+I89+I90</f>
        <v>782</v>
      </c>
      <c r="J80" s="174">
        <f>J81+J82+J83+J84+J85+J86+J87+J88+J89+J90</f>
        <v>1737</v>
      </c>
    </row>
    <row r="81" spans="1:10" ht="15" customHeight="1">
      <c r="A81" s="6">
        <v>65</v>
      </c>
      <c r="B81" s="163"/>
      <c r="C81" s="164" t="s">
        <v>1</v>
      </c>
      <c r="D81" s="175">
        <v>1137.27</v>
      </c>
      <c r="E81" s="166">
        <v>62.69</v>
      </c>
      <c r="F81" s="176">
        <v>1.3</v>
      </c>
      <c r="G81" s="168">
        <f aca="true" t="shared" si="8" ref="G81:G90">D81*F81</f>
        <v>1478.451</v>
      </c>
      <c r="H81" s="169">
        <v>1861</v>
      </c>
      <c r="I81" s="169">
        <v>558</v>
      </c>
      <c r="J81" s="156">
        <f t="shared" si="7"/>
        <v>1303</v>
      </c>
    </row>
    <row r="82" spans="1:10" ht="15" customHeight="1">
      <c r="A82" s="6">
        <v>66</v>
      </c>
      <c r="B82" s="163"/>
      <c r="C82" s="178" t="s">
        <v>53</v>
      </c>
      <c r="D82" s="175">
        <v>71.74</v>
      </c>
      <c r="E82" s="166">
        <v>21.53</v>
      </c>
      <c r="F82" s="176">
        <v>1.1</v>
      </c>
      <c r="G82" s="168">
        <f t="shared" si="8"/>
        <v>78.914</v>
      </c>
      <c r="H82" s="169">
        <v>99</v>
      </c>
      <c r="I82" s="169">
        <v>37</v>
      </c>
      <c r="J82" s="156">
        <f t="shared" si="7"/>
        <v>62</v>
      </c>
    </row>
    <row r="83" spans="1:10" ht="15" customHeight="1">
      <c r="A83" s="6">
        <v>67</v>
      </c>
      <c r="B83" s="163"/>
      <c r="C83" s="178" t="s">
        <v>54</v>
      </c>
      <c r="D83" s="175">
        <v>199</v>
      </c>
      <c r="E83" s="166">
        <v>33.4</v>
      </c>
      <c r="F83" s="176">
        <v>1.1</v>
      </c>
      <c r="G83" s="168">
        <f t="shared" si="8"/>
        <v>218.9</v>
      </c>
      <c r="H83" s="169">
        <v>276</v>
      </c>
      <c r="I83" s="169">
        <v>80</v>
      </c>
      <c r="J83" s="156">
        <f t="shared" si="7"/>
        <v>196</v>
      </c>
    </row>
    <row r="84" spans="1:10" ht="15" customHeight="1">
      <c r="A84" s="6">
        <v>68</v>
      </c>
      <c r="B84" s="163"/>
      <c r="C84" s="178" t="s">
        <v>55</v>
      </c>
      <c r="D84" s="175">
        <v>69.73</v>
      </c>
      <c r="E84" s="166">
        <v>25.94</v>
      </c>
      <c r="F84" s="176">
        <v>1.1</v>
      </c>
      <c r="G84" s="168">
        <f t="shared" si="8"/>
        <v>76.70300000000002</v>
      </c>
      <c r="H84" s="169">
        <v>97</v>
      </c>
      <c r="I84" s="169">
        <v>36</v>
      </c>
      <c r="J84" s="156">
        <f t="shared" si="7"/>
        <v>61</v>
      </c>
    </row>
    <row r="85" spans="1:10" ht="15" customHeight="1">
      <c r="A85" s="6">
        <v>69</v>
      </c>
      <c r="B85" s="163"/>
      <c r="C85" s="178" t="s">
        <v>56</v>
      </c>
      <c r="D85" s="175">
        <v>0</v>
      </c>
      <c r="E85" s="166">
        <v>25.7</v>
      </c>
      <c r="F85" s="176">
        <v>1.1</v>
      </c>
      <c r="G85" s="168">
        <f t="shared" si="8"/>
        <v>0</v>
      </c>
      <c r="H85" s="169">
        <v>0</v>
      </c>
      <c r="I85" s="169">
        <v>2</v>
      </c>
      <c r="J85" s="156">
        <f t="shared" si="7"/>
        <v>-2</v>
      </c>
    </row>
    <row r="86" spans="1:10" ht="15" customHeight="1">
      <c r="A86" s="6">
        <v>70</v>
      </c>
      <c r="B86" s="163"/>
      <c r="C86" s="178" t="s">
        <v>57</v>
      </c>
      <c r="D86" s="175">
        <v>13</v>
      </c>
      <c r="E86" s="166">
        <v>14.34</v>
      </c>
      <c r="F86" s="176">
        <v>1</v>
      </c>
      <c r="G86" s="168">
        <f t="shared" si="8"/>
        <v>13</v>
      </c>
      <c r="H86" s="169">
        <v>16</v>
      </c>
      <c r="I86" s="169">
        <v>9</v>
      </c>
      <c r="J86" s="156">
        <f t="shared" si="7"/>
        <v>7</v>
      </c>
    </row>
    <row r="87" spans="1:10" ht="15" customHeight="1">
      <c r="A87" s="6">
        <v>71</v>
      </c>
      <c r="B87" s="163"/>
      <c r="C87" s="178" t="s">
        <v>58</v>
      </c>
      <c r="D87" s="175">
        <v>0</v>
      </c>
      <c r="E87" s="166">
        <v>16.22</v>
      </c>
      <c r="F87" s="176">
        <v>1</v>
      </c>
      <c r="G87" s="168">
        <f t="shared" si="8"/>
        <v>0</v>
      </c>
      <c r="H87" s="169">
        <v>0</v>
      </c>
      <c r="I87" s="169">
        <v>6</v>
      </c>
      <c r="J87" s="156">
        <f t="shared" si="7"/>
        <v>-6</v>
      </c>
    </row>
    <row r="88" spans="1:10" ht="15" customHeight="1">
      <c r="A88" s="6">
        <v>72</v>
      </c>
      <c r="B88" s="163"/>
      <c r="C88" s="178" t="s">
        <v>59</v>
      </c>
      <c r="D88" s="175">
        <v>40</v>
      </c>
      <c r="E88" s="166">
        <v>12.07</v>
      </c>
      <c r="F88" s="176">
        <v>1</v>
      </c>
      <c r="G88" s="168">
        <f t="shared" si="8"/>
        <v>40</v>
      </c>
      <c r="H88" s="169">
        <v>50</v>
      </c>
      <c r="I88" s="169">
        <v>18</v>
      </c>
      <c r="J88" s="156">
        <f t="shared" si="7"/>
        <v>32</v>
      </c>
    </row>
    <row r="89" spans="1:10" ht="15" customHeight="1">
      <c r="A89" s="6">
        <v>73</v>
      </c>
      <c r="B89" s="163"/>
      <c r="C89" s="178" t="s">
        <v>60</v>
      </c>
      <c r="D89" s="175">
        <v>30</v>
      </c>
      <c r="E89" s="166">
        <v>9.55</v>
      </c>
      <c r="F89" s="176">
        <v>1</v>
      </c>
      <c r="G89" s="168">
        <f t="shared" si="8"/>
        <v>30</v>
      </c>
      <c r="H89" s="169">
        <v>38</v>
      </c>
      <c r="I89" s="169">
        <v>6</v>
      </c>
      <c r="J89" s="156">
        <f t="shared" si="7"/>
        <v>32</v>
      </c>
    </row>
    <row r="90" spans="1:10" ht="15" customHeight="1">
      <c r="A90" s="6">
        <v>74</v>
      </c>
      <c r="B90" s="163"/>
      <c r="C90" s="178" t="s">
        <v>61</v>
      </c>
      <c r="D90" s="175">
        <v>65.42</v>
      </c>
      <c r="E90" s="166">
        <v>16.68</v>
      </c>
      <c r="F90" s="176">
        <v>1</v>
      </c>
      <c r="G90" s="168">
        <f t="shared" si="8"/>
        <v>65.42</v>
      </c>
      <c r="H90" s="169">
        <v>82</v>
      </c>
      <c r="I90" s="169">
        <v>30</v>
      </c>
      <c r="J90" s="156">
        <f t="shared" si="7"/>
        <v>52</v>
      </c>
    </row>
    <row r="91" spans="1:10" ht="15" customHeight="1">
      <c r="A91" s="5"/>
      <c r="B91" s="157" t="s">
        <v>199</v>
      </c>
      <c r="C91" s="161" t="s">
        <v>127</v>
      </c>
      <c r="D91" s="171">
        <f>D92+D93+D94+D95+D96</f>
        <v>1635.3799999999999</v>
      </c>
      <c r="E91" s="158">
        <f>E92+E93+E94+E95+E96</f>
        <v>169.47</v>
      </c>
      <c r="F91" s="159"/>
      <c r="G91" s="173">
        <f>G92+G93+G94+G95+G96</f>
        <v>1882.932</v>
      </c>
      <c r="H91" s="174">
        <f>H92+H93+H94+H95+H96</f>
        <v>2370</v>
      </c>
      <c r="I91" s="174">
        <f>I92+I93+I94+I95+I96</f>
        <v>848</v>
      </c>
      <c r="J91" s="174">
        <f>J92+J93+J94+J95+J96</f>
        <v>1522</v>
      </c>
    </row>
    <row r="92" spans="1:10" ht="15" customHeight="1">
      <c r="A92" s="6">
        <v>75</v>
      </c>
      <c r="B92" s="163"/>
      <c r="C92" s="164" t="s">
        <v>1</v>
      </c>
      <c r="D92" s="175">
        <v>840.14</v>
      </c>
      <c r="E92" s="166">
        <v>44.71</v>
      </c>
      <c r="F92" s="176">
        <v>1.2</v>
      </c>
      <c r="G92" s="168">
        <f>D92*F92</f>
        <v>1008.1679999999999</v>
      </c>
      <c r="H92" s="169">
        <v>1269</v>
      </c>
      <c r="I92" s="169">
        <v>459</v>
      </c>
      <c r="J92" s="156">
        <f t="shared" si="7"/>
        <v>810</v>
      </c>
    </row>
    <row r="93" spans="1:10" ht="15" customHeight="1">
      <c r="A93" s="6">
        <v>76</v>
      </c>
      <c r="B93" s="163"/>
      <c r="C93" s="164" t="s">
        <v>62</v>
      </c>
      <c r="D93" s="175">
        <v>196.64</v>
      </c>
      <c r="E93" s="166">
        <v>36.01</v>
      </c>
      <c r="F93" s="176">
        <v>1.1</v>
      </c>
      <c r="G93" s="168">
        <f>D93*F93</f>
        <v>216.304</v>
      </c>
      <c r="H93" s="169">
        <v>272</v>
      </c>
      <c r="I93" s="169">
        <v>98</v>
      </c>
      <c r="J93" s="156">
        <f t="shared" si="7"/>
        <v>174</v>
      </c>
    </row>
    <row r="94" spans="1:10" ht="15" customHeight="1">
      <c r="A94" s="6">
        <v>77</v>
      </c>
      <c r="B94" s="163"/>
      <c r="C94" s="164" t="s">
        <v>63</v>
      </c>
      <c r="D94" s="175">
        <v>177.08</v>
      </c>
      <c r="E94" s="166">
        <v>26.29</v>
      </c>
      <c r="F94" s="176">
        <v>1.1</v>
      </c>
      <c r="G94" s="168">
        <f>D94*F94</f>
        <v>194.78800000000004</v>
      </c>
      <c r="H94" s="169">
        <v>245</v>
      </c>
      <c r="I94" s="169">
        <v>87</v>
      </c>
      <c r="J94" s="156">
        <f t="shared" si="7"/>
        <v>158</v>
      </c>
    </row>
    <row r="95" spans="1:10" ht="15" customHeight="1">
      <c r="A95" s="6">
        <v>78</v>
      </c>
      <c r="B95" s="163"/>
      <c r="C95" s="164" t="s">
        <v>64</v>
      </c>
      <c r="D95" s="175">
        <v>148.45</v>
      </c>
      <c r="E95" s="166">
        <v>26.59</v>
      </c>
      <c r="F95" s="176">
        <v>1.1</v>
      </c>
      <c r="G95" s="168">
        <f>D95*F95</f>
        <v>163.295</v>
      </c>
      <c r="H95" s="169">
        <v>206</v>
      </c>
      <c r="I95" s="169">
        <v>73</v>
      </c>
      <c r="J95" s="156">
        <f t="shared" si="7"/>
        <v>133</v>
      </c>
    </row>
    <row r="96" spans="1:10" ht="15" customHeight="1">
      <c r="A96" s="6">
        <v>79</v>
      </c>
      <c r="B96" s="163"/>
      <c r="C96" s="164" t="s">
        <v>65</v>
      </c>
      <c r="D96" s="175">
        <v>273.07</v>
      </c>
      <c r="E96" s="166">
        <v>35.87</v>
      </c>
      <c r="F96" s="176">
        <v>1.1</v>
      </c>
      <c r="G96" s="168">
        <f>D96*F96</f>
        <v>300.377</v>
      </c>
      <c r="H96" s="169">
        <v>378</v>
      </c>
      <c r="I96" s="169">
        <v>131</v>
      </c>
      <c r="J96" s="156">
        <f t="shared" si="7"/>
        <v>247</v>
      </c>
    </row>
    <row r="97" spans="1:10" ht="15" customHeight="1">
      <c r="A97" s="5"/>
      <c r="B97" s="157" t="s">
        <v>200</v>
      </c>
      <c r="C97" s="161" t="s">
        <v>127</v>
      </c>
      <c r="D97" s="171">
        <f>D98+D99+D100+D101+D102+D103+D104+D105+D106+D107+D108+D109+D110</f>
        <v>1989.8700000000001</v>
      </c>
      <c r="E97" s="158">
        <f>E98+E99+E100+E101+E102+E103+E104+E105+E106+E107+E108+E109+E110</f>
        <v>209.54000000000005</v>
      </c>
      <c r="F97" s="159"/>
      <c r="G97" s="173">
        <f>G98+G99+G100+G101+G102+G103+G104+G105+G106+G107+G108+G109+G110</f>
        <v>2269.608</v>
      </c>
      <c r="H97" s="174">
        <f>H98+H99+H100+H101+H102+H103+H104+H105+H106+H107+H108+H109+H110</f>
        <v>2857</v>
      </c>
      <c r="I97" s="174">
        <f>I98+I99+I100+I101+I102+I103+I104+I105+I106+I107+I108+I109+I110</f>
        <v>1014</v>
      </c>
      <c r="J97" s="174">
        <f>J98+J99+J100+J101+J102+J103+J104+J105+J106+J107+J108+J109+J110</f>
        <v>1843</v>
      </c>
    </row>
    <row r="98" spans="1:10" ht="15" customHeight="1">
      <c r="A98" s="6">
        <v>80</v>
      </c>
      <c r="B98" s="163"/>
      <c r="C98" s="164" t="s">
        <v>1</v>
      </c>
      <c r="D98" s="175">
        <v>780.9</v>
      </c>
      <c r="E98" s="166">
        <v>56.18</v>
      </c>
      <c r="F98" s="176">
        <v>1.3</v>
      </c>
      <c r="G98" s="168">
        <f aca="true" t="shared" si="9" ref="G98:G110">D98*F98</f>
        <v>1015.17</v>
      </c>
      <c r="H98" s="169">
        <v>1278</v>
      </c>
      <c r="I98" s="169">
        <v>457</v>
      </c>
      <c r="J98" s="156">
        <f t="shared" si="7"/>
        <v>821</v>
      </c>
    </row>
    <row r="99" spans="1:10" ht="15" customHeight="1">
      <c r="A99" s="6">
        <v>81</v>
      </c>
      <c r="B99" s="163"/>
      <c r="C99" s="179" t="s">
        <v>66</v>
      </c>
      <c r="D99" s="175">
        <v>189.79</v>
      </c>
      <c r="E99" s="166">
        <v>20.67</v>
      </c>
      <c r="F99" s="176">
        <v>1.1</v>
      </c>
      <c r="G99" s="168">
        <f t="shared" si="9"/>
        <v>208.769</v>
      </c>
      <c r="H99" s="169">
        <v>263</v>
      </c>
      <c r="I99" s="169">
        <v>97</v>
      </c>
      <c r="J99" s="156">
        <f t="shared" si="7"/>
        <v>166</v>
      </c>
    </row>
    <row r="100" spans="1:10" ht="15" customHeight="1">
      <c r="A100" s="6">
        <v>82</v>
      </c>
      <c r="B100" s="163"/>
      <c r="C100" s="180" t="s">
        <v>67</v>
      </c>
      <c r="D100" s="175">
        <v>128.36</v>
      </c>
      <c r="E100" s="166">
        <v>15.85</v>
      </c>
      <c r="F100" s="176">
        <v>1</v>
      </c>
      <c r="G100" s="168">
        <f t="shared" si="9"/>
        <v>128.36</v>
      </c>
      <c r="H100" s="169">
        <v>162</v>
      </c>
      <c r="I100" s="169">
        <v>57</v>
      </c>
      <c r="J100" s="156">
        <f t="shared" si="7"/>
        <v>105</v>
      </c>
    </row>
    <row r="101" spans="1:10" ht="15" customHeight="1">
      <c r="A101" s="6">
        <v>83</v>
      </c>
      <c r="B101" s="163"/>
      <c r="C101" s="179" t="s">
        <v>68</v>
      </c>
      <c r="D101" s="175">
        <v>264.89</v>
      </c>
      <c r="E101" s="166">
        <v>26.65</v>
      </c>
      <c r="F101" s="176">
        <v>1.1</v>
      </c>
      <c r="G101" s="168">
        <f t="shared" si="9"/>
        <v>291.379</v>
      </c>
      <c r="H101" s="169">
        <v>367</v>
      </c>
      <c r="I101" s="169">
        <v>125</v>
      </c>
      <c r="J101" s="156">
        <f t="shared" si="7"/>
        <v>242</v>
      </c>
    </row>
    <row r="102" spans="1:10" ht="15" customHeight="1">
      <c r="A102" s="6">
        <v>84</v>
      </c>
      <c r="B102" s="163"/>
      <c r="C102" s="180" t="s">
        <v>69</v>
      </c>
      <c r="D102" s="175">
        <v>96.1</v>
      </c>
      <c r="E102" s="166">
        <v>11.24</v>
      </c>
      <c r="F102" s="176">
        <v>1</v>
      </c>
      <c r="G102" s="168">
        <f t="shared" si="9"/>
        <v>96.1</v>
      </c>
      <c r="H102" s="169">
        <v>121</v>
      </c>
      <c r="I102" s="169">
        <v>43</v>
      </c>
      <c r="J102" s="156">
        <f t="shared" si="7"/>
        <v>78</v>
      </c>
    </row>
    <row r="103" spans="1:10" ht="15" customHeight="1">
      <c r="A103" s="6">
        <v>85</v>
      </c>
      <c r="B103" s="163"/>
      <c r="C103" s="179" t="s">
        <v>70</v>
      </c>
      <c r="D103" s="175">
        <v>83.01</v>
      </c>
      <c r="E103" s="166">
        <v>8.3</v>
      </c>
      <c r="F103" s="176">
        <v>1</v>
      </c>
      <c r="G103" s="168">
        <f t="shared" si="9"/>
        <v>83.01</v>
      </c>
      <c r="H103" s="169">
        <v>104</v>
      </c>
      <c r="I103" s="169">
        <v>28</v>
      </c>
      <c r="J103" s="156">
        <f t="shared" si="7"/>
        <v>76</v>
      </c>
    </row>
    <row r="104" spans="1:10" ht="15" customHeight="1">
      <c r="A104" s="6">
        <v>86</v>
      </c>
      <c r="B104" s="163"/>
      <c r="C104" s="179" t="s">
        <v>71</v>
      </c>
      <c r="D104" s="175">
        <v>56.65</v>
      </c>
      <c r="E104" s="166">
        <v>11.29</v>
      </c>
      <c r="F104" s="176">
        <v>1</v>
      </c>
      <c r="G104" s="168">
        <f t="shared" si="9"/>
        <v>56.65</v>
      </c>
      <c r="H104" s="169">
        <v>71</v>
      </c>
      <c r="I104" s="169">
        <v>27</v>
      </c>
      <c r="J104" s="156">
        <f t="shared" si="7"/>
        <v>44</v>
      </c>
    </row>
    <row r="105" spans="1:10" ht="15" customHeight="1">
      <c r="A105" s="6">
        <v>87</v>
      </c>
      <c r="B105" s="163"/>
      <c r="C105" s="179" t="s">
        <v>72</v>
      </c>
      <c r="D105" s="175">
        <v>0</v>
      </c>
      <c r="E105" s="166">
        <v>8.1</v>
      </c>
      <c r="F105" s="176">
        <v>1</v>
      </c>
      <c r="G105" s="168">
        <f t="shared" si="9"/>
        <v>0</v>
      </c>
      <c r="H105" s="169">
        <v>0</v>
      </c>
      <c r="I105" s="169">
        <v>0</v>
      </c>
      <c r="J105" s="156">
        <f t="shared" si="7"/>
        <v>0</v>
      </c>
    </row>
    <row r="106" spans="1:10" ht="15" customHeight="1">
      <c r="A106" s="6">
        <v>88</v>
      </c>
      <c r="B106" s="163"/>
      <c r="C106" s="179" t="s">
        <v>73</v>
      </c>
      <c r="D106" s="175">
        <v>79.52</v>
      </c>
      <c r="E106" s="166">
        <v>16.43</v>
      </c>
      <c r="F106" s="176">
        <v>1</v>
      </c>
      <c r="G106" s="168">
        <f t="shared" si="9"/>
        <v>79.52</v>
      </c>
      <c r="H106" s="169">
        <v>100</v>
      </c>
      <c r="I106" s="169">
        <v>36</v>
      </c>
      <c r="J106" s="156">
        <f t="shared" si="7"/>
        <v>64</v>
      </c>
    </row>
    <row r="107" spans="1:10" ht="15" customHeight="1">
      <c r="A107" s="6">
        <v>89</v>
      </c>
      <c r="B107" s="163"/>
      <c r="C107" s="179" t="s">
        <v>74</v>
      </c>
      <c r="D107" s="175">
        <v>64.4</v>
      </c>
      <c r="E107" s="166">
        <v>5.93</v>
      </c>
      <c r="F107" s="176">
        <v>1</v>
      </c>
      <c r="G107" s="168">
        <f t="shared" si="9"/>
        <v>64.4</v>
      </c>
      <c r="H107" s="169">
        <v>81</v>
      </c>
      <c r="I107" s="169">
        <v>34</v>
      </c>
      <c r="J107" s="156">
        <f t="shared" si="7"/>
        <v>47</v>
      </c>
    </row>
    <row r="108" spans="1:10" ht="15" customHeight="1">
      <c r="A108" s="6">
        <v>90</v>
      </c>
      <c r="B108" s="163"/>
      <c r="C108" s="179" t="s">
        <v>75</v>
      </c>
      <c r="D108" s="175">
        <v>78.08</v>
      </c>
      <c r="E108" s="166">
        <v>11.14</v>
      </c>
      <c r="F108" s="176">
        <v>1</v>
      </c>
      <c r="G108" s="168">
        <f t="shared" si="9"/>
        <v>78.08</v>
      </c>
      <c r="H108" s="169">
        <v>98</v>
      </c>
      <c r="I108" s="169">
        <v>35</v>
      </c>
      <c r="J108" s="156">
        <f t="shared" si="7"/>
        <v>63</v>
      </c>
    </row>
    <row r="109" spans="1:10" ht="15" customHeight="1">
      <c r="A109" s="6">
        <v>91</v>
      </c>
      <c r="B109" s="163"/>
      <c r="C109" s="179" t="s">
        <v>76</v>
      </c>
      <c r="D109" s="175">
        <v>119.27</v>
      </c>
      <c r="E109" s="166">
        <v>10.96</v>
      </c>
      <c r="F109" s="176">
        <v>1</v>
      </c>
      <c r="G109" s="168">
        <f t="shared" si="9"/>
        <v>119.27</v>
      </c>
      <c r="H109" s="169">
        <v>150</v>
      </c>
      <c r="I109" s="169">
        <v>53</v>
      </c>
      <c r="J109" s="156">
        <f t="shared" si="7"/>
        <v>97</v>
      </c>
    </row>
    <row r="110" spans="1:10" ht="15" customHeight="1">
      <c r="A110" s="6">
        <v>92</v>
      </c>
      <c r="B110" s="163"/>
      <c r="C110" s="179" t="s">
        <v>77</v>
      </c>
      <c r="D110" s="175">
        <v>48.9</v>
      </c>
      <c r="E110" s="166">
        <v>6.8</v>
      </c>
      <c r="F110" s="176">
        <v>1</v>
      </c>
      <c r="G110" s="168">
        <f t="shared" si="9"/>
        <v>48.9</v>
      </c>
      <c r="H110" s="169">
        <v>62</v>
      </c>
      <c r="I110" s="169">
        <v>22</v>
      </c>
      <c r="J110" s="156">
        <f t="shared" si="7"/>
        <v>40</v>
      </c>
    </row>
    <row r="111" spans="1:10" ht="15" customHeight="1">
      <c r="A111" s="5"/>
      <c r="B111" s="181" t="s">
        <v>201</v>
      </c>
      <c r="C111" s="182" t="s">
        <v>127</v>
      </c>
      <c r="D111" s="171">
        <f>D112+D113+D114+D115+D116+D117+D118+D119</f>
        <v>1408.59</v>
      </c>
      <c r="E111" s="158">
        <f>E112+E113+E114+E115+E116+E117+E118+E119</f>
        <v>108.36</v>
      </c>
      <c r="F111" s="159"/>
      <c r="G111" s="173">
        <f>G112+G113+G114+G115+G116+G117+G118+G119</f>
        <v>1547.99</v>
      </c>
      <c r="H111" s="174">
        <f>H112+H113+H114+H115+H116+H117+H118+H119</f>
        <v>1951</v>
      </c>
      <c r="I111" s="174">
        <f>I112+I113+I114+I115+I116+I117+I118+I119</f>
        <v>658</v>
      </c>
      <c r="J111" s="174">
        <f>J112+J113+J114+J115+J116+J117+J118+J119</f>
        <v>1293</v>
      </c>
    </row>
    <row r="112" spans="1:10" ht="15" customHeight="1">
      <c r="A112" s="6">
        <v>93</v>
      </c>
      <c r="B112" s="183"/>
      <c r="C112" s="184" t="s">
        <v>202</v>
      </c>
      <c r="D112" s="175">
        <v>697</v>
      </c>
      <c r="E112" s="166">
        <v>22.9</v>
      </c>
      <c r="F112" s="176">
        <v>1.2</v>
      </c>
      <c r="G112" s="168">
        <f aca="true" t="shared" si="10" ref="G112:G119">D112*F112</f>
        <v>836.4</v>
      </c>
      <c r="H112" s="169">
        <v>1053</v>
      </c>
      <c r="I112" s="169">
        <v>361</v>
      </c>
      <c r="J112" s="156">
        <f t="shared" si="7"/>
        <v>692</v>
      </c>
    </row>
    <row r="113" spans="1:10" ht="15" customHeight="1">
      <c r="A113" s="6">
        <v>94</v>
      </c>
      <c r="B113" s="183"/>
      <c r="C113" s="184" t="s">
        <v>203</v>
      </c>
      <c r="D113" s="175">
        <v>100</v>
      </c>
      <c r="E113" s="166">
        <v>12</v>
      </c>
      <c r="F113" s="176">
        <v>1</v>
      </c>
      <c r="G113" s="168">
        <f t="shared" si="10"/>
        <v>100</v>
      </c>
      <c r="H113" s="169">
        <v>126</v>
      </c>
      <c r="I113" s="169">
        <v>42</v>
      </c>
      <c r="J113" s="156">
        <f t="shared" si="7"/>
        <v>84</v>
      </c>
    </row>
    <row r="114" spans="1:10" ht="15" customHeight="1">
      <c r="A114" s="6">
        <v>95</v>
      </c>
      <c r="B114" s="183"/>
      <c r="C114" s="184" t="s">
        <v>204</v>
      </c>
      <c r="D114" s="175">
        <v>122.77</v>
      </c>
      <c r="E114" s="166">
        <v>11.53</v>
      </c>
      <c r="F114" s="176">
        <v>1</v>
      </c>
      <c r="G114" s="168">
        <f t="shared" si="10"/>
        <v>122.77</v>
      </c>
      <c r="H114" s="169">
        <v>155</v>
      </c>
      <c r="I114" s="169">
        <v>63</v>
      </c>
      <c r="J114" s="156">
        <f t="shared" si="7"/>
        <v>92</v>
      </c>
    </row>
    <row r="115" spans="1:10" ht="15" customHeight="1">
      <c r="A115" s="6">
        <v>96</v>
      </c>
      <c r="B115" s="183"/>
      <c r="C115" s="184" t="s">
        <v>205</v>
      </c>
      <c r="D115" s="175">
        <v>132.54</v>
      </c>
      <c r="E115" s="166">
        <v>11.32</v>
      </c>
      <c r="F115" s="176">
        <v>1</v>
      </c>
      <c r="G115" s="168">
        <f t="shared" si="10"/>
        <v>132.54</v>
      </c>
      <c r="H115" s="169">
        <v>167</v>
      </c>
      <c r="I115" s="169">
        <v>61</v>
      </c>
      <c r="J115" s="156">
        <f t="shared" si="7"/>
        <v>106</v>
      </c>
    </row>
    <row r="116" spans="1:10" ht="15" customHeight="1">
      <c r="A116" s="6">
        <v>97</v>
      </c>
      <c r="B116" s="183"/>
      <c r="C116" s="184" t="s">
        <v>206</v>
      </c>
      <c r="D116" s="175">
        <v>50.5</v>
      </c>
      <c r="E116" s="166">
        <v>11.36</v>
      </c>
      <c r="F116" s="176">
        <v>1</v>
      </c>
      <c r="G116" s="168">
        <f t="shared" si="10"/>
        <v>50.5</v>
      </c>
      <c r="H116" s="169">
        <v>64</v>
      </c>
      <c r="I116" s="169">
        <v>26</v>
      </c>
      <c r="J116" s="156">
        <f t="shared" si="7"/>
        <v>38</v>
      </c>
    </row>
    <row r="117" spans="1:10" ht="15" customHeight="1">
      <c r="A117" s="6">
        <v>98</v>
      </c>
      <c r="B117" s="183"/>
      <c r="C117" s="184" t="s">
        <v>207</v>
      </c>
      <c r="D117" s="175">
        <v>49.78</v>
      </c>
      <c r="E117" s="166">
        <v>4.79</v>
      </c>
      <c r="F117" s="176">
        <v>1</v>
      </c>
      <c r="G117" s="168">
        <f t="shared" si="10"/>
        <v>49.78</v>
      </c>
      <c r="H117" s="169">
        <v>63</v>
      </c>
      <c r="I117" s="169">
        <v>21</v>
      </c>
      <c r="J117" s="156">
        <f t="shared" si="7"/>
        <v>42</v>
      </c>
    </row>
    <row r="118" spans="1:10" ht="15" customHeight="1">
      <c r="A118" s="6">
        <v>99</v>
      </c>
      <c r="B118" s="183"/>
      <c r="C118" s="184" t="s">
        <v>208</v>
      </c>
      <c r="D118" s="175">
        <v>60</v>
      </c>
      <c r="E118" s="166">
        <v>16.08</v>
      </c>
      <c r="F118" s="176">
        <v>1</v>
      </c>
      <c r="G118" s="168">
        <f t="shared" si="10"/>
        <v>60</v>
      </c>
      <c r="H118" s="169">
        <v>76</v>
      </c>
      <c r="I118" s="169">
        <v>26</v>
      </c>
      <c r="J118" s="156">
        <f t="shared" si="7"/>
        <v>50</v>
      </c>
    </row>
    <row r="119" spans="1:10" ht="15" customHeight="1">
      <c r="A119" s="6">
        <v>100</v>
      </c>
      <c r="B119" s="183"/>
      <c r="C119" s="184" t="s">
        <v>209</v>
      </c>
      <c r="D119" s="175">
        <v>196</v>
      </c>
      <c r="E119" s="166">
        <v>18.38</v>
      </c>
      <c r="F119" s="176">
        <v>1</v>
      </c>
      <c r="G119" s="168">
        <f t="shared" si="10"/>
        <v>196</v>
      </c>
      <c r="H119" s="169">
        <v>247</v>
      </c>
      <c r="I119" s="169">
        <v>58</v>
      </c>
      <c r="J119" s="156">
        <f t="shared" si="7"/>
        <v>189</v>
      </c>
    </row>
  </sheetData>
  <sheetProtection/>
  <mergeCells count="4">
    <mergeCell ref="A1:B1"/>
    <mergeCell ref="B5:C5"/>
    <mergeCell ref="B4:C4"/>
    <mergeCell ref="A2:J2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4"/>
  <sheetViews>
    <sheetView workbookViewId="0" topLeftCell="A106">
      <selection activeCell="G203" sqref="G203"/>
    </sheetView>
  </sheetViews>
  <sheetFormatPr defaultColWidth="13.875" defaultRowHeight="12.75" customHeight="1"/>
  <cols>
    <col min="1" max="1" width="7.25390625" style="27" customWidth="1"/>
    <col min="2" max="2" width="9.50390625" style="30" customWidth="1"/>
    <col min="3" max="3" width="6.50390625" style="28" customWidth="1"/>
    <col min="4" max="4" width="6.00390625" style="28" customWidth="1"/>
    <col min="5" max="6" width="5.875" style="28" customWidth="1"/>
    <col min="7" max="7" width="6.375" style="28" customWidth="1"/>
    <col min="8" max="8" width="7.25390625" style="28" customWidth="1"/>
    <col min="9" max="9" width="6.75390625" style="28" customWidth="1"/>
    <col min="10" max="10" width="6.50390625" style="31" customWidth="1"/>
    <col min="11" max="11" width="6.125" style="32" customWidth="1"/>
    <col min="12" max="12" width="6.875" style="28" customWidth="1"/>
    <col min="13" max="13" width="7.50390625" style="28" customWidth="1"/>
    <col min="14" max="14" width="8.625" style="27" customWidth="1"/>
    <col min="15" max="16384" width="13.875" style="27" customWidth="1"/>
  </cols>
  <sheetData>
    <row r="1" spans="1:14" ht="14.25" customHeight="1">
      <c r="A1" s="232" t="s">
        <v>100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29.25" customHeight="1">
      <c r="A2" s="233" t="s">
        <v>110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ht="21" customHeight="1">
      <c r="A3" s="234" t="s">
        <v>109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21.75" customHeight="1">
      <c r="A4" s="228" t="s">
        <v>210</v>
      </c>
      <c r="B4" s="228" t="s">
        <v>211</v>
      </c>
      <c r="C4" s="228" t="s">
        <v>212</v>
      </c>
      <c r="D4" s="228" t="s">
        <v>213</v>
      </c>
      <c r="E4" s="229" t="s">
        <v>386</v>
      </c>
      <c r="F4" s="230"/>
      <c r="G4" s="230"/>
      <c r="H4" s="230"/>
      <c r="I4" s="230"/>
      <c r="J4" s="230"/>
      <c r="K4" s="230"/>
      <c r="L4" s="231"/>
      <c r="M4" s="228" t="s">
        <v>214</v>
      </c>
      <c r="N4" s="228" t="s">
        <v>215</v>
      </c>
    </row>
    <row r="5" spans="1:14" ht="18" customHeight="1">
      <c r="A5" s="228"/>
      <c r="B5" s="228"/>
      <c r="C5" s="228"/>
      <c r="D5" s="228"/>
      <c r="E5" s="229" t="s">
        <v>216</v>
      </c>
      <c r="F5" s="230"/>
      <c r="G5" s="230"/>
      <c r="H5" s="231"/>
      <c r="I5" s="229" t="s">
        <v>217</v>
      </c>
      <c r="J5" s="230"/>
      <c r="K5" s="230"/>
      <c r="L5" s="231"/>
      <c r="M5" s="228"/>
      <c r="N5" s="228"/>
    </row>
    <row r="6" spans="1:14" s="28" customFormat="1" ht="72.75" customHeight="1">
      <c r="A6" s="235"/>
      <c r="B6" s="235"/>
      <c r="C6" s="235"/>
      <c r="D6" s="235"/>
      <c r="E6" s="188" t="s">
        <v>218</v>
      </c>
      <c r="F6" s="188" t="s">
        <v>219</v>
      </c>
      <c r="G6" s="188" t="s">
        <v>220</v>
      </c>
      <c r="H6" s="188" t="s">
        <v>221</v>
      </c>
      <c r="I6" s="188" t="s">
        <v>218</v>
      </c>
      <c r="J6" s="188" t="s">
        <v>219</v>
      </c>
      <c r="K6" s="188" t="s">
        <v>220</v>
      </c>
      <c r="L6" s="188" t="s">
        <v>221</v>
      </c>
      <c r="M6" s="228"/>
      <c r="N6" s="228"/>
    </row>
    <row r="7" spans="1:14" s="29" customFormat="1" ht="26.25" customHeight="1">
      <c r="A7" s="188" t="s">
        <v>222</v>
      </c>
      <c r="B7" s="188"/>
      <c r="C7" s="188"/>
      <c r="D7" s="188">
        <v>9460</v>
      </c>
      <c r="E7" s="188">
        <v>2112.8</v>
      </c>
      <c r="F7" s="188">
        <f>SUM(F8+F191)</f>
        <v>5294</v>
      </c>
      <c r="G7" s="188">
        <f>SUM(G8+G191)</f>
        <v>3501</v>
      </c>
      <c r="H7" s="188">
        <f aca="true" t="shared" si="0" ref="H7:H70">E7+F7+G7</f>
        <v>10907.8</v>
      </c>
      <c r="I7" s="188">
        <v>2112.8</v>
      </c>
      <c r="J7" s="188">
        <f>SUM(J8+J191)</f>
        <v>5274</v>
      </c>
      <c r="K7" s="188">
        <f>K8+K191</f>
        <v>3521</v>
      </c>
      <c r="L7" s="188">
        <f aca="true" t="shared" si="1" ref="L7:L70">I7+J7+K7</f>
        <v>10907.8</v>
      </c>
      <c r="M7" s="188">
        <f>H7+L7-D7</f>
        <v>12355.599999999999</v>
      </c>
      <c r="N7" s="189"/>
    </row>
    <row r="8" spans="1:14" s="29" customFormat="1" ht="27.75" customHeight="1">
      <c r="A8" s="188" t="s">
        <v>385</v>
      </c>
      <c r="B8" s="188"/>
      <c r="C8" s="188"/>
      <c r="D8" s="188">
        <f>D9+D22+D35+D44+D60+D76+D90+D106+D114+D125+D140+D155+D164+D181</f>
        <v>9460</v>
      </c>
      <c r="E8" s="188">
        <f>E9+E22+E35+E44+E60+E76+E90+E106+E114+E125+E140+E155+E164+E181</f>
        <v>2112.7999999999997</v>
      </c>
      <c r="F8" s="188">
        <f>SUM(F9+F22+F35+F44+F60+F76+F90+F106+F114+F125+F140+F155+F164+F181)</f>
        <v>5020</v>
      </c>
      <c r="G8" s="188">
        <f>G9+G22+G35+G44+G60+G76+G90+G106+G114+G125+G140+G155+G164+G181</f>
        <v>3501</v>
      </c>
      <c r="H8" s="188">
        <f t="shared" si="0"/>
        <v>10633.8</v>
      </c>
      <c r="I8" s="188">
        <f>I9+I22+I35+I44+I60+I76+I90+I106+I114+I125+I140+I155+I164+I181</f>
        <v>2112.7999999999997</v>
      </c>
      <c r="J8" s="188">
        <f>SUM(J9+J22+J35+J44+J60+J76+J90+J106+J114+J125+J140+J155+J164+J181)</f>
        <v>5000</v>
      </c>
      <c r="K8" s="188">
        <f>K9+K22+K35+K44+K60+K76+K90+K106+K114+K125+K140+K155+K164+K181</f>
        <v>3321</v>
      </c>
      <c r="L8" s="188">
        <f t="shared" si="1"/>
        <v>10433.8</v>
      </c>
      <c r="M8" s="188">
        <f aca="true" t="shared" si="2" ref="M8:M71">H8+L8-D8</f>
        <v>11607.599999999999</v>
      </c>
      <c r="N8" s="188"/>
    </row>
    <row r="9" spans="1:14" s="28" customFormat="1" ht="27.75" customHeight="1">
      <c r="A9" s="188" t="s">
        <v>223</v>
      </c>
      <c r="B9" s="188" t="s">
        <v>78</v>
      </c>
      <c r="C9" s="188"/>
      <c r="D9" s="188">
        <f>D10+D19</f>
        <v>254</v>
      </c>
      <c r="E9" s="188">
        <f>E10+E19</f>
        <v>60.66</v>
      </c>
      <c r="F9" s="188">
        <f>F10+F19</f>
        <v>270</v>
      </c>
      <c r="G9" s="188">
        <f>SUM(G10+G19)</f>
        <v>21</v>
      </c>
      <c r="H9" s="188">
        <f t="shared" si="0"/>
        <v>351.65999999999997</v>
      </c>
      <c r="I9" s="188">
        <f>I10+I19</f>
        <v>60.66</v>
      </c>
      <c r="J9" s="188">
        <f>J10+J19</f>
        <v>260</v>
      </c>
      <c r="K9" s="188">
        <f>SUM(K10+K19)</f>
        <v>171</v>
      </c>
      <c r="L9" s="188">
        <f t="shared" si="1"/>
        <v>491.65999999999997</v>
      </c>
      <c r="M9" s="188">
        <f t="shared" si="2"/>
        <v>589.3199999999999</v>
      </c>
      <c r="N9" s="188"/>
    </row>
    <row r="10" spans="1:14" s="29" customFormat="1" ht="35.25" customHeight="1">
      <c r="A10" s="188"/>
      <c r="B10" s="188" t="s">
        <v>224</v>
      </c>
      <c r="C10" s="188"/>
      <c r="D10" s="188">
        <v>193</v>
      </c>
      <c r="E10" s="188">
        <v>47.43</v>
      </c>
      <c r="F10" s="188">
        <f>SUM(F11:F18)</f>
        <v>230</v>
      </c>
      <c r="G10" s="188">
        <f>SUM(G11:G18)</f>
        <v>21</v>
      </c>
      <c r="H10" s="188">
        <f t="shared" si="0"/>
        <v>298.43</v>
      </c>
      <c r="I10" s="188">
        <v>47.43</v>
      </c>
      <c r="J10" s="188">
        <f>SUM(J11:J18)</f>
        <v>130</v>
      </c>
      <c r="K10" s="188">
        <f>SUM(K11:K18)</f>
        <v>131</v>
      </c>
      <c r="L10" s="188">
        <f t="shared" si="1"/>
        <v>308.43</v>
      </c>
      <c r="M10" s="188">
        <f t="shared" si="2"/>
        <v>413.86</v>
      </c>
      <c r="N10" s="188"/>
    </row>
    <row r="11" spans="1:14" ht="33" customHeight="1">
      <c r="A11" s="190"/>
      <c r="B11" s="190" t="s">
        <v>225</v>
      </c>
      <c r="C11" s="190" t="s">
        <v>226</v>
      </c>
      <c r="D11" s="190"/>
      <c r="E11" s="190"/>
      <c r="F11" s="190"/>
      <c r="G11" s="190">
        <v>12</v>
      </c>
      <c r="H11" s="190">
        <f t="shared" si="0"/>
        <v>12</v>
      </c>
      <c r="I11" s="190"/>
      <c r="J11" s="190"/>
      <c r="K11" s="190">
        <v>42</v>
      </c>
      <c r="L11" s="190">
        <f t="shared" si="1"/>
        <v>42</v>
      </c>
      <c r="M11" s="188">
        <f t="shared" si="2"/>
        <v>54</v>
      </c>
      <c r="N11" s="191"/>
    </row>
    <row r="12" spans="1:14" ht="33" customHeight="1">
      <c r="A12" s="188"/>
      <c r="B12" s="190" t="s">
        <v>227</v>
      </c>
      <c r="C12" s="190" t="s">
        <v>228</v>
      </c>
      <c r="D12" s="190"/>
      <c r="E12" s="190"/>
      <c r="F12" s="190">
        <v>10</v>
      </c>
      <c r="G12" s="190"/>
      <c r="H12" s="190">
        <f t="shared" si="0"/>
        <v>10</v>
      </c>
      <c r="I12" s="190"/>
      <c r="J12" s="190">
        <v>30</v>
      </c>
      <c r="K12" s="190">
        <v>15</v>
      </c>
      <c r="L12" s="190">
        <f t="shared" si="1"/>
        <v>45</v>
      </c>
      <c r="M12" s="188">
        <f t="shared" si="2"/>
        <v>55</v>
      </c>
      <c r="N12" s="191"/>
    </row>
    <row r="13" spans="1:14" s="29" customFormat="1" ht="33" customHeight="1">
      <c r="A13" s="188"/>
      <c r="B13" s="190" t="s">
        <v>229</v>
      </c>
      <c r="C13" s="190" t="s">
        <v>230</v>
      </c>
      <c r="D13" s="188"/>
      <c r="E13" s="188"/>
      <c r="F13" s="188">
        <v>170</v>
      </c>
      <c r="G13" s="188">
        <v>9</v>
      </c>
      <c r="H13" s="188">
        <f t="shared" si="0"/>
        <v>179</v>
      </c>
      <c r="I13" s="188"/>
      <c r="J13" s="188">
        <v>90</v>
      </c>
      <c r="K13" s="188">
        <v>29</v>
      </c>
      <c r="L13" s="188">
        <f t="shared" si="1"/>
        <v>119</v>
      </c>
      <c r="M13" s="188">
        <f t="shared" si="2"/>
        <v>298</v>
      </c>
      <c r="N13" s="189"/>
    </row>
    <row r="14" spans="1:14" ht="27.75" customHeight="1">
      <c r="A14" s="188"/>
      <c r="B14" s="190" t="s">
        <v>231</v>
      </c>
      <c r="C14" s="190" t="s">
        <v>232</v>
      </c>
      <c r="D14" s="190"/>
      <c r="E14" s="190"/>
      <c r="F14" s="190"/>
      <c r="G14" s="190"/>
      <c r="H14" s="190">
        <f t="shared" si="0"/>
        <v>0</v>
      </c>
      <c r="I14" s="190"/>
      <c r="J14" s="190"/>
      <c r="K14" s="190"/>
      <c r="L14" s="190">
        <f t="shared" si="1"/>
        <v>0</v>
      </c>
      <c r="M14" s="188">
        <f t="shared" si="2"/>
        <v>0</v>
      </c>
      <c r="N14" s="191"/>
    </row>
    <row r="15" spans="1:14" ht="27.75" customHeight="1">
      <c r="A15" s="188"/>
      <c r="B15" s="190" t="s">
        <v>233</v>
      </c>
      <c r="C15" s="190" t="s">
        <v>232</v>
      </c>
      <c r="D15" s="190"/>
      <c r="E15" s="190"/>
      <c r="F15" s="190"/>
      <c r="G15" s="190"/>
      <c r="H15" s="190">
        <f t="shared" si="0"/>
        <v>0</v>
      </c>
      <c r="I15" s="190"/>
      <c r="J15" s="190"/>
      <c r="K15" s="190"/>
      <c r="L15" s="190">
        <f t="shared" si="1"/>
        <v>0</v>
      </c>
      <c r="M15" s="188">
        <f t="shared" si="2"/>
        <v>0</v>
      </c>
      <c r="N15" s="191"/>
    </row>
    <row r="16" spans="1:14" ht="27.75" customHeight="1">
      <c r="A16" s="188"/>
      <c r="B16" s="190" t="s">
        <v>234</v>
      </c>
      <c r="C16" s="190" t="s">
        <v>232</v>
      </c>
      <c r="D16" s="190"/>
      <c r="E16" s="190"/>
      <c r="F16" s="190"/>
      <c r="G16" s="190"/>
      <c r="H16" s="190">
        <f t="shared" si="0"/>
        <v>0</v>
      </c>
      <c r="I16" s="190"/>
      <c r="J16" s="190"/>
      <c r="K16" s="190">
        <v>15</v>
      </c>
      <c r="L16" s="190">
        <f t="shared" si="1"/>
        <v>15</v>
      </c>
      <c r="M16" s="188">
        <f t="shared" si="2"/>
        <v>15</v>
      </c>
      <c r="N16" s="191"/>
    </row>
    <row r="17" spans="1:14" ht="27.75" customHeight="1">
      <c r="A17" s="188"/>
      <c r="B17" s="190" t="s">
        <v>235</v>
      </c>
      <c r="C17" s="190" t="s">
        <v>232</v>
      </c>
      <c r="D17" s="190"/>
      <c r="E17" s="190"/>
      <c r="F17" s="190"/>
      <c r="G17" s="190"/>
      <c r="H17" s="190">
        <f t="shared" si="0"/>
        <v>0</v>
      </c>
      <c r="I17" s="190"/>
      <c r="J17" s="190"/>
      <c r="K17" s="190">
        <v>30</v>
      </c>
      <c r="L17" s="190">
        <f t="shared" si="1"/>
        <v>30</v>
      </c>
      <c r="M17" s="188">
        <f t="shared" si="2"/>
        <v>30</v>
      </c>
      <c r="N17" s="191"/>
    </row>
    <row r="18" spans="1:14" ht="27.75" customHeight="1">
      <c r="A18" s="188"/>
      <c r="B18" s="190" t="s">
        <v>236</v>
      </c>
      <c r="C18" s="190" t="s">
        <v>232</v>
      </c>
      <c r="D18" s="190"/>
      <c r="E18" s="188"/>
      <c r="F18" s="188">
        <v>50</v>
      </c>
      <c r="G18" s="188"/>
      <c r="H18" s="188">
        <f t="shared" si="0"/>
        <v>50</v>
      </c>
      <c r="I18" s="188"/>
      <c r="J18" s="188">
        <v>10</v>
      </c>
      <c r="K18" s="188"/>
      <c r="L18" s="188">
        <f t="shared" si="1"/>
        <v>10</v>
      </c>
      <c r="M18" s="188">
        <f t="shared" si="2"/>
        <v>60</v>
      </c>
      <c r="N18" s="191"/>
    </row>
    <row r="19" spans="1:14" s="29" customFormat="1" ht="27.75" customHeight="1">
      <c r="A19" s="188"/>
      <c r="B19" s="188" t="s">
        <v>237</v>
      </c>
      <c r="C19" s="188"/>
      <c r="D19" s="188">
        <f>SUM(D20:D21)</f>
        <v>61</v>
      </c>
      <c r="E19" s="188">
        <f>SUM(E20:E21)</f>
        <v>13.23</v>
      </c>
      <c r="F19" s="188">
        <f>SUM(F20:F21)</f>
        <v>40</v>
      </c>
      <c r="G19" s="188">
        <f>SUM(G20:G21)</f>
        <v>0</v>
      </c>
      <c r="H19" s="188">
        <f t="shared" si="0"/>
        <v>53.230000000000004</v>
      </c>
      <c r="I19" s="188">
        <f>SUM(I20:I21)</f>
        <v>13.23</v>
      </c>
      <c r="J19" s="188">
        <f>SUM(J20:J21)</f>
        <v>130</v>
      </c>
      <c r="K19" s="188">
        <f>SUM(K20:K21)</f>
        <v>40</v>
      </c>
      <c r="L19" s="188">
        <f t="shared" si="1"/>
        <v>183.23</v>
      </c>
      <c r="M19" s="188">
        <f t="shared" si="2"/>
        <v>175.45999999999998</v>
      </c>
      <c r="N19" s="189"/>
    </row>
    <row r="20" spans="1:14" ht="27.75" customHeight="1">
      <c r="A20" s="188"/>
      <c r="B20" s="190" t="s">
        <v>238</v>
      </c>
      <c r="C20" s="190" t="s">
        <v>226</v>
      </c>
      <c r="D20" s="190">
        <v>53</v>
      </c>
      <c r="E20" s="190">
        <v>12.24</v>
      </c>
      <c r="F20" s="190"/>
      <c r="G20" s="190"/>
      <c r="H20" s="190">
        <f t="shared" si="0"/>
        <v>12.24</v>
      </c>
      <c r="I20" s="190">
        <v>12.24</v>
      </c>
      <c r="J20" s="190">
        <v>60</v>
      </c>
      <c r="K20" s="190">
        <v>20</v>
      </c>
      <c r="L20" s="190">
        <f t="shared" si="1"/>
        <v>92.24</v>
      </c>
      <c r="M20" s="188">
        <f t="shared" si="2"/>
        <v>51.47999999999999</v>
      </c>
      <c r="N20" s="191"/>
    </row>
    <row r="21" spans="1:14" ht="27.75" customHeight="1">
      <c r="A21" s="188"/>
      <c r="B21" s="190" t="s">
        <v>239</v>
      </c>
      <c r="C21" s="190" t="s">
        <v>228</v>
      </c>
      <c r="D21" s="190">
        <v>8</v>
      </c>
      <c r="E21" s="190">
        <v>0.99</v>
      </c>
      <c r="F21" s="190">
        <v>40</v>
      </c>
      <c r="G21" s="190"/>
      <c r="H21" s="190">
        <f t="shared" si="0"/>
        <v>40.99</v>
      </c>
      <c r="I21" s="190">
        <v>0.99</v>
      </c>
      <c r="J21" s="190">
        <v>70</v>
      </c>
      <c r="K21" s="190">
        <v>20</v>
      </c>
      <c r="L21" s="190">
        <f t="shared" si="1"/>
        <v>90.99</v>
      </c>
      <c r="M21" s="188">
        <f t="shared" si="2"/>
        <v>123.97999999999999</v>
      </c>
      <c r="N21" s="191"/>
    </row>
    <row r="22" spans="1:14" s="28" customFormat="1" ht="27.75" customHeight="1">
      <c r="A22" s="188" t="s">
        <v>240</v>
      </c>
      <c r="B22" s="188" t="s">
        <v>79</v>
      </c>
      <c r="C22" s="188"/>
      <c r="D22" s="188">
        <f>D23+D29</f>
        <v>302</v>
      </c>
      <c r="E22" s="188">
        <f>E23+E29</f>
        <v>72.9</v>
      </c>
      <c r="F22" s="188">
        <f>SUM(F23+F29)</f>
        <v>340</v>
      </c>
      <c r="G22" s="188">
        <f>SUM(G23+G29)</f>
        <v>721</v>
      </c>
      <c r="H22" s="188">
        <f t="shared" si="0"/>
        <v>1133.9</v>
      </c>
      <c r="I22" s="188">
        <f>I23+I29</f>
        <v>72.9</v>
      </c>
      <c r="J22" s="188">
        <f>SUM(J23+J29)</f>
        <v>220</v>
      </c>
      <c r="K22" s="188">
        <f>SUM(K23+K29)</f>
        <v>341</v>
      </c>
      <c r="L22" s="188">
        <f t="shared" si="1"/>
        <v>633.9</v>
      </c>
      <c r="M22" s="188">
        <f t="shared" si="2"/>
        <v>1465.8000000000002</v>
      </c>
      <c r="N22" s="188"/>
    </row>
    <row r="23" spans="1:14" s="29" customFormat="1" ht="27.75" customHeight="1">
      <c r="A23" s="188"/>
      <c r="B23" s="188" t="s">
        <v>241</v>
      </c>
      <c r="C23" s="190"/>
      <c r="D23" s="188">
        <v>104</v>
      </c>
      <c r="E23" s="188">
        <v>25.02</v>
      </c>
      <c r="F23" s="188">
        <f>SUM(F24:F28)</f>
        <v>50</v>
      </c>
      <c r="G23" s="188">
        <f>SUM(G24:G28)</f>
        <v>712</v>
      </c>
      <c r="H23" s="188">
        <f t="shared" si="0"/>
        <v>787.02</v>
      </c>
      <c r="I23" s="188">
        <v>25.02</v>
      </c>
      <c r="J23" s="188">
        <f>SUM(J24:J28)</f>
        <v>0</v>
      </c>
      <c r="K23" s="188">
        <f>SUM(K24:K28)</f>
        <v>12</v>
      </c>
      <c r="L23" s="188">
        <f t="shared" si="1"/>
        <v>37.019999999999996</v>
      </c>
      <c r="M23" s="188">
        <f t="shared" si="2"/>
        <v>720.04</v>
      </c>
      <c r="N23" s="189"/>
    </row>
    <row r="24" spans="1:14" ht="49.5" customHeight="1">
      <c r="A24" s="190"/>
      <c r="B24" s="190" t="s">
        <v>225</v>
      </c>
      <c r="C24" s="190" t="s">
        <v>226</v>
      </c>
      <c r="D24" s="190"/>
      <c r="E24" s="190">
        <v>25.02</v>
      </c>
      <c r="F24" s="190"/>
      <c r="G24" s="190">
        <v>712</v>
      </c>
      <c r="H24" s="190">
        <f t="shared" si="0"/>
        <v>737.02</v>
      </c>
      <c r="I24" s="190">
        <v>25.02</v>
      </c>
      <c r="J24" s="190"/>
      <c r="K24" s="190">
        <v>12</v>
      </c>
      <c r="L24" s="190">
        <f t="shared" si="1"/>
        <v>37.019999999999996</v>
      </c>
      <c r="M24" s="188">
        <f t="shared" si="2"/>
        <v>774.04</v>
      </c>
      <c r="N24" s="191" t="s">
        <v>242</v>
      </c>
    </row>
    <row r="25" spans="1:14" ht="27.75" customHeight="1">
      <c r="A25" s="188"/>
      <c r="B25" s="190" t="s">
        <v>243</v>
      </c>
      <c r="C25" s="190" t="s">
        <v>232</v>
      </c>
      <c r="D25" s="190"/>
      <c r="E25" s="190"/>
      <c r="F25" s="190"/>
      <c r="G25" s="190"/>
      <c r="H25" s="190">
        <f t="shared" si="0"/>
        <v>0</v>
      </c>
      <c r="I25" s="190"/>
      <c r="J25" s="190"/>
      <c r="K25" s="190"/>
      <c r="L25" s="190">
        <f t="shared" si="1"/>
        <v>0</v>
      </c>
      <c r="M25" s="188">
        <f t="shared" si="2"/>
        <v>0</v>
      </c>
      <c r="N25" s="191"/>
    </row>
    <row r="26" spans="1:14" ht="27.75" customHeight="1">
      <c r="A26" s="188"/>
      <c r="B26" s="190" t="s">
        <v>244</v>
      </c>
      <c r="C26" s="190" t="s">
        <v>232</v>
      </c>
      <c r="D26" s="190"/>
      <c r="E26" s="190"/>
      <c r="F26" s="190"/>
      <c r="G26" s="190"/>
      <c r="H26" s="190">
        <f t="shared" si="0"/>
        <v>0</v>
      </c>
      <c r="I26" s="190"/>
      <c r="J26" s="190"/>
      <c r="K26" s="190"/>
      <c r="L26" s="190">
        <f t="shared" si="1"/>
        <v>0</v>
      </c>
      <c r="M26" s="188">
        <f t="shared" si="2"/>
        <v>0</v>
      </c>
      <c r="N26" s="191"/>
    </row>
    <row r="27" spans="1:14" ht="27.75" customHeight="1">
      <c r="A27" s="188"/>
      <c r="B27" s="190" t="s">
        <v>245</v>
      </c>
      <c r="C27" s="190" t="s">
        <v>232</v>
      </c>
      <c r="D27" s="190"/>
      <c r="E27" s="190"/>
      <c r="F27" s="190">
        <v>50</v>
      </c>
      <c r="G27" s="190"/>
      <c r="H27" s="190">
        <f t="shared" si="0"/>
        <v>50</v>
      </c>
      <c r="I27" s="190"/>
      <c r="J27" s="190"/>
      <c r="K27" s="190"/>
      <c r="L27" s="190">
        <f t="shared" si="1"/>
        <v>0</v>
      </c>
      <c r="M27" s="188">
        <f t="shared" si="2"/>
        <v>50</v>
      </c>
      <c r="N27" s="191"/>
    </row>
    <row r="28" spans="1:14" ht="27.75" customHeight="1">
      <c r="A28" s="188"/>
      <c r="B28" s="190" t="s">
        <v>246</v>
      </c>
      <c r="C28" s="190" t="s">
        <v>232</v>
      </c>
      <c r="D28" s="190"/>
      <c r="E28" s="190"/>
      <c r="F28" s="190"/>
      <c r="G28" s="190"/>
      <c r="H28" s="190">
        <f t="shared" si="0"/>
        <v>0</v>
      </c>
      <c r="I28" s="190"/>
      <c r="J28" s="190"/>
      <c r="K28" s="190"/>
      <c r="L28" s="190">
        <f t="shared" si="1"/>
        <v>0</v>
      </c>
      <c r="M28" s="188">
        <f t="shared" si="2"/>
        <v>0</v>
      </c>
      <c r="N28" s="191"/>
    </row>
    <row r="29" spans="1:14" s="29" customFormat="1" ht="27.75" customHeight="1">
      <c r="A29" s="188"/>
      <c r="B29" s="188" t="s">
        <v>237</v>
      </c>
      <c r="C29" s="188"/>
      <c r="D29" s="188">
        <f>SUM(D30:D34)</f>
        <v>198</v>
      </c>
      <c r="E29" s="188">
        <f>SUM(E30:E34)</f>
        <v>47.88</v>
      </c>
      <c r="F29" s="188">
        <f>SUM(F30:F34)</f>
        <v>290</v>
      </c>
      <c r="G29" s="188">
        <f>SUM(G30:G34)</f>
        <v>9</v>
      </c>
      <c r="H29" s="188">
        <f t="shared" si="0"/>
        <v>346.88</v>
      </c>
      <c r="I29" s="188">
        <f>SUM(I30:I34)</f>
        <v>47.88</v>
      </c>
      <c r="J29" s="188">
        <f>SUM(J30:J34)</f>
        <v>220</v>
      </c>
      <c r="K29" s="188">
        <f>SUM(K30:K34)</f>
        <v>329</v>
      </c>
      <c r="L29" s="188">
        <f t="shared" si="1"/>
        <v>596.88</v>
      </c>
      <c r="M29" s="188">
        <f t="shared" si="2"/>
        <v>745.76</v>
      </c>
      <c r="N29" s="189"/>
    </row>
    <row r="30" spans="1:14" ht="27.75" customHeight="1">
      <c r="A30" s="188"/>
      <c r="B30" s="190" t="s">
        <v>247</v>
      </c>
      <c r="C30" s="190" t="s">
        <v>228</v>
      </c>
      <c r="D30" s="190">
        <v>121</v>
      </c>
      <c r="E30" s="190">
        <v>31.68</v>
      </c>
      <c r="F30" s="190">
        <v>60</v>
      </c>
      <c r="G30" s="190">
        <v>9</v>
      </c>
      <c r="H30" s="190">
        <f t="shared" si="0"/>
        <v>100.68</v>
      </c>
      <c r="I30" s="190">
        <v>31.68</v>
      </c>
      <c r="J30" s="190">
        <v>70</v>
      </c>
      <c r="K30" s="190">
        <v>329</v>
      </c>
      <c r="L30" s="190">
        <f t="shared" si="1"/>
        <v>430.68</v>
      </c>
      <c r="M30" s="188">
        <f t="shared" si="2"/>
        <v>410.36</v>
      </c>
      <c r="N30" s="191" t="s">
        <v>248</v>
      </c>
    </row>
    <row r="31" spans="1:14" ht="27.75" customHeight="1">
      <c r="A31" s="188"/>
      <c r="B31" s="190" t="s">
        <v>249</v>
      </c>
      <c r="C31" s="190" t="s">
        <v>226</v>
      </c>
      <c r="D31" s="190">
        <v>24</v>
      </c>
      <c r="E31" s="190">
        <v>4.95</v>
      </c>
      <c r="F31" s="190">
        <v>120</v>
      </c>
      <c r="G31" s="190"/>
      <c r="H31" s="190">
        <f t="shared" si="0"/>
        <v>124.95</v>
      </c>
      <c r="I31" s="190">
        <v>4.95</v>
      </c>
      <c r="J31" s="190">
        <v>90</v>
      </c>
      <c r="K31" s="190"/>
      <c r="L31" s="190">
        <f t="shared" si="1"/>
        <v>94.95</v>
      </c>
      <c r="M31" s="188">
        <f t="shared" si="2"/>
        <v>195.9</v>
      </c>
      <c r="N31" s="191"/>
    </row>
    <row r="32" spans="1:14" ht="27.75" customHeight="1">
      <c r="A32" s="188"/>
      <c r="B32" s="190" t="s">
        <v>250</v>
      </c>
      <c r="C32" s="190" t="s">
        <v>228</v>
      </c>
      <c r="D32" s="190">
        <v>23</v>
      </c>
      <c r="E32" s="190">
        <v>4.23</v>
      </c>
      <c r="F32" s="190">
        <v>50</v>
      </c>
      <c r="G32" s="190"/>
      <c r="H32" s="190">
        <f t="shared" si="0"/>
        <v>54.230000000000004</v>
      </c>
      <c r="I32" s="190">
        <v>4.23</v>
      </c>
      <c r="J32" s="190"/>
      <c r="K32" s="190"/>
      <c r="L32" s="190">
        <f t="shared" si="1"/>
        <v>4.23</v>
      </c>
      <c r="M32" s="188">
        <f t="shared" si="2"/>
        <v>35.46000000000001</v>
      </c>
      <c r="N32" s="191"/>
    </row>
    <row r="33" spans="1:14" ht="27.75" customHeight="1">
      <c r="A33" s="188"/>
      <c r="B33" s="190" t="s">
        <v>251</v>
      </c>
      <c r="C33" s="190" t="s">
        <v>228</v>
      </c>
      <c r="D33" s="190">
        <v>22</v>
      </c>
      <c r="E33" s="190">
        <v>5.49</v>
      </c>
      <c r="F33" s="190">
        <v>60</v>
      </c>
      <c r="G33" s="190"/>
      <c r="H33" s="190">
        <f t="shared" si="0"/>
        <v>65.49</v>
      </c>
      <c r="I33" s="190">
        <v>5.49</v>
      </c>
      <c r="J33" s="190">
        <v>50</v>
      </c>
      <c r="K33" s="190"/>
      <c r="L33" s="190">
        <f t="shared" si="1"/>
        <v>55.49</v>
      </c>
      <c r="M33" s="188">
        <f t="shared" si="2"/>
        <v>98.97999999999999</v>
      </c>
      <c r="N33" s="191"/>
    </row>
    <row r="34" spans="1:14" ht="27.75" customHeight="1">
      <c r="A34" s="188"/>
      <c r="B34" s="190" t="s">
        <v>252</v>
      </c>
      <c r="C34" s="190" t="s">
        <v>228</v>
      </c>
      <c r="D34" s="190">
        <v>8</v>
      </c>
      <c r="E34" s="190">
        <v>1.53</v>
      </c>
      <c r="F34" s="190"/>
      <c r="G34" s="190"/>
      <c r="H34" s="190">
        <f t="shared" si="0"/>
        <v>1.53</v>
      </c>
      <c r="I34" s="190">
        <v>1.53</v>
      </c>
      <c r="J34" s="190">
        <v>10</v>
      </c>
      <c r="K34" s="190"/>
      <c r="L34" s="190">
        <f t="shared" si="1"/>
        <v>11.53</v>
      </c>
      <c r="M34" s="188">
        <f t="shared" si="2"/>
        <v>5.059999999999999</v>
      </c>
      <c r="N34" s="191"/>
    </row>
    <row r="35" spans="1:14" s="28" customFormat="1" ht="27.75" customHeight="1">
      <c r="A35" s="188" t="s">
        <v>253</v>
      </c>
      <c r="B35" s="188" t="s">
        <v>81</v>
      </c>
      <c r="C35" s="188"/>
      <c r="D35" s="188">
        <f>SUM(D36+D40)</f>
        <v>95</v>
      </c>
      <c r="E35" s="188">
        <f>SUM(E36+E40)</f>
        <v>19.89</v>
      </c>
      <c r="F35" s="188">
        <f>SUM(F36+F40)</f>
        <v>110</v>
      </c>
      <c r="G35" s="188">
        <f>SUM(G36+G40)</f>
        <v>341</v>
      </c>
      <c r="H35" s="188">
        <f t="shared" si="0"/>
        <v>470.89</v>
      </c>
      <c r="I35" s="188">
        <f>SUM(I36+I40)</f>
        <v>19.89</v>
      </c>
      <c r="J35" s="188">
        <f>SUM(J36+J40)</f>
        <v>190</v>
      </c>
      <c r="K35" s="188">
        <f>SUM(K36+K40)</f>
        <v>36</v>
      </c>
      <c r="L35" s="188">
        <f t="shared" si="1"/>
        <v>245.89</v>
      </c>
      <c r="M35" s="188">
        <f t="shared" si="2"/>
        <v>621.78</v>
      </c>
      <c r="N35" s="188"/>
    </row>
    <row r="36" spans="1:14" s="29" customFormat="1" ht="27.75" customHeight="1">
      <c r="A36" s="188"/>
      <c r="B36" s="188" t="s">
        <v>241</v>
      </c>
      <c r="C36" s="188"/>
      <c r="D36" s="188">
        <v>44</v>
      </c>
      <c r="E36" s="188">
        <v>11.61</v>
      </c>
      <c r="F36" s="188">
        <f>SUM(F37:F39)</f>
        <v>10</v>
      </c>
      <c r="G36" s="188">
        <f>SUM(G37:G39)</f>
        <v>12</v>
      </c>
      <c r="H36" s="188">
        <f t="shared" si="0"/>
        <v>33.61</v>
      </c>
      <c r="I36" s="188">
        <v>11.61</v>
      </c>
      <c r="J36" s="188">
        <f>SUM(J37:J39)</f>
        <v>50</v>
      </c>
      <c r="K36" s="188">
        <f>SUM(K37:K39)</f>
        <v>12</v>
      </c>
      <c r="L36" s="188">
        <f t="shared" si="1"/>
        <v>73.61</v>
      </c>
      <c r="M36" s="188">
        <f t="shared" si="2"/>
        <v>63.22</v>
      </c>
      <c r="N36" s="189"/>
    </row>
    <row r="37" spans="1:14" ht="27.75" customHeight="1">
      <c r="A37" s="190"/>
      <c r="B37" s="190" t="s">
        <v>225</v>
      </c>
      <c r="C37" s="190" t="s">
        <v>226</v>
      </c>
      <c r="D37" s="190"/>
      <c r="E37" s="190"/>
      <c r="F37" s="190"/>
      <c r="G37" s="190">
        <v>12</v>
      </c>
      <c r="H37" s="190">
        <f t="shared" si="0"/>
        <v>12</v>
      </c>
      <c r="I37" s="190"/>
      <c r="J37" s="190"/>
      <c r="K37" s="190">
        <v>12</v>
      </c>
      <c r="L37" s="190">
        <f t="shared" si="1"/>
        <v>12</v>
      </c>
      <c r="M37" s="188">
        <f t="shared" si="2"/>
        <v>24</v>
      </c>
      <c r="N37" s="191"/>
    </row>
    <row r="38" spans="1:14" ht="27.75" customHeight="1">
      <c r="A38" s="188"/>
      <c r="B38" s="190" t="s">
        <v>254</v>
      </c>
      <c r="C38" s="190" t="s">
        <v>232</v>
      </c>
      <c r="D38" s="190"/>
      <c r="E38" s="190"/>
      <c r="F38" s="190">
        <v>10</v>
      </c>
      <c r="G38" s="190"/>
      <c r="H38" s="190">
        <f t="shared" si="0"/>
        <v>10</v>
      </c>
      <c r="I38" s="190"/>
      <c r="J38" s="190">
        <v>50</v>
      </c>
      <c r="K38" s="190"/>
      <c r="L38" s="190">
        <f t="shared" si="1"/>
        <v>50</v>
      </c>
      <c r="M38" s="188">
        <f t="shared" si="2"/>
        <v>60</v>
      </c>
      <c r="N38" s="191"/>
    </row>
    <row r="39" spans="1:14" ht="27.75" customHeight="1">
      <c r="A39" s="188"/>
      <c r="B39" s="190" t="s">
        <v>255</v>
      </c>
      <c r="C39" s="190" t="s">
        <v>232</v>
      </c>
      <c r="D39" s="190"/>
      <c r="E39" s="190"/>
      <c r="F39" s="190"/>
      <c r="G39" s="190"/>
      <c r="H39" s="190">
        <f t="shared" si="0"/>
        <v>0</v>
      </c>
      <c r="I39" s="190"/>
      <c r="J39" s="190"/>
      <c r="K39" s="190"/>
      <c r="L39" s="190">
        <f t="shared" si="1"/>
        <v>0</v>
      </c>
      <c r="M39" s="188">
        <f t="shared" si="2"/>
        <v>0</v>
      </c>
      <c r="N39" s="191"/>
    </row>
    <row r="40" spans="1:14" s="29" customFormat="1" ht="27.75" customHeight="1">
      <c r="A40" s="188"/>
      <c r="B40" s="188" t="s">
        <v>237</v>
      </c>
      <c r="C40" s="188"/>
      <c r="D40" s="188">
        <f>SUM(D41:D43)</f>
        <v>51</v>
      </c>
      <c r="E40" s="188">
        <f>SUM(E41:E43)</f>
        <v>8.28</v>
      </c>
      <c r="F40" s="188">
        <f>SUM(F41:F43)</f>
        <v>100</v>
      </c>
      <c r="G40" s="188">
        <f>SUM(G41:G43)</f>
        <v>329</v>
      </c>
      <c r="H40" s="188">
        <f t="shared" si="0"/>
        <v>437.28</v>
      </c>
      <c r="I40" s="188">
        <f>SUM(I41:I43)</f>
        <v>8.28</v>
      </c>
      <c r="J40" s="188">
        <f>SUM(J41:J43)</f>
        <v>140</v>
      </c>
      <c r="K40" s="188">
        <f>SUM(K41:K43)</f>
        <v>24</v>
      </c>
      <c r="L40" s="188">
        <f t="shared" si="1"/>
        <v>172.28</v>
      </c>
      <c r="M40" s="188">
        <f t="shared" si="2"/>
        <v>558.56</v>
      </c>
      <c r="N40" s="189"/>
    </row>
    <row r="41" spans="1:14" ht="27" customHeight="1">
      <c r="A41" s="188"/>
      <c r="B41" s="190" t="s">
        <v>256</v>
      </c>
      <c r="C41" s="190" t="s">
        <v>228</v>
      </c>
      <c r="D41" s="190">
        <v>25</v>
      </c>
      <c r="E41" s="190">
        <v>6.21</v>
      </c>
      <c r="F41" s="190">
        <v>50</v>
      </c>
      <c r="G41" s="190">
        <v>329</v>
      </c>
      <c r="H41" s="190">
        <f t="shared" si="0"/>
        <v>385.21</v>
      </c>
      <c r="I41" s="190">
        <v>6.21</v>
      </c>
      <c r="J41" s="190">
        <v>80</v>
      </c>
      <c r="K41" s="190">
        <v>24</v>
      </c>
      <c r="L41" s="190">
        <f t="shared" si="1"/>
        <v>110.21</v>
      </c>
      <c r="M41" s="188">
        <f t="shared" si="2"/>
        <v>470.41999999999996</v>
      </c>
      <c r="N41" s="191" t="s">
        <v>248</v>
      </c>
    </row>
    <row r="42" spans="1:14" ht="27.75" customHeight="1">
      <c r="A42" s="188"/>
      <c r="B42" s="190" t="s">
        <v>257</v>
      </c>
      <c r="C42" s="190" t="s">
        <v>226</v>
      </c>
      <c r="D42" s="190">
        <v>26</v>
      </c>
      <c r="E42" s="190">
        <v>2.07</v>
      </c>
      <c r="F42" s="190">
        <v>50</v>
      </c>
      <c r="G42" s="190"/>
      <c r="H42" s="190">
        <f t="shared" si="0"/>
        <v>52.07</v>
      </c>
      <c r="I42" s="190">
        <v>2.07</v>
      </c>
      <c r="J42" s="190">
        <v>30</v>
      </c>
      <c r="K42" s="190"/>
      <c r="L42" s="190">
        <f t="shared" si="1"/>
        <v>32.07</v>
      </c>
      <c r="M42" s="188">
        <f t="shared" si="2"/>
        <v>58.14</v>
      </c>
      <c r="N42" s="191"/>
    </row>
    <row r="43" spans="1:14" ht="27.75" customHeight="1">
      <c r="A43" s="188"/>
      <c r="B43" s="190" t="s">
        <v>258</v>
      </c>
      <c r="C43" s="190" t="s">
        <v>226</v>
      </c>
      <c r="D43" s="190">
        <v>0</v>
      </c>
      <c r="E43" s="190">
        <v>0</v>
      </c>
      <c r="F43" s="190"/>
      <c r="G43" s="190"/>
      <c r="H43" s="190">
        <f t="shared" si="0"/>
        <v>0</v>
      </c>
      <c r="I43" s="190">
        <v>0</v>
      </c>
      <c r="J43" s="190">
        <v>30</v>
      </c>
      <c r="K43" s="190"/>
      <c r="L43" s="190">
        <f t="shared" si="1"/>
        <v>30</v>
      </c>
      <c r="M43" s="188">
        <f t="shared" si="2"/>
        <v>30</v>
      </c>
      <c r="N43" s="191"/>
    </row>
    <row r="44" spans="1:14" s="28" customFormat="1" ht="27.75" customHeight="1">
      <c r="A44" s="188" t="s">
        <v>259</v>
      </c>
      <c r="B44" s="188" t="s">
        <v>82</v>
      </c>
      <c r="C44" s="188"/>
      <c r="D44" s="188">
        <f>SUM(D45+D52)</f>
        <v>928</v>
      </c>
      <c r="E44" s="188">
        <f>SUM(E45+E52)</f>
        <v>238.49999999999994</v>
      </c>
      <c r="F44" s="188">
        <f>SUM(F45+F52)</f>
        <v>450</v>
      </c>
      <c r="G44" s="188">
        <f>SUM(G45+G52)</f>
        <v>66</v>
      </c>
      <c r="H44" s="188">
        <f t="shared" si="0"/>
        <v>754.5</v>
      </c>
      <c r="I44" s="188">
        <f>SUM(I45+I52)</f>
        <v>238.49999999999994</v>
      </c>
      <c r="J44" s="188">
        <f>SUM(J45+J52)</f>
        <v>530</v>
      </c>
      <c r="K44" s="188">
        <f>SUM(K45+K52)</f>
        <v>381</v>
      </c>
      <c r="L44" s="188">
        <f t="shared" si="1"/>
        <v>1149.5</v>
      </c>
      <c r="M44" s="188">
        <f t="shared" si="2"/>
        <v>976</v>
      </c>
      <c r="N44" s="188"/>
    </row>
    <row r="45" spans="1:14" s="29" customFormat="1" ht="27.75" customHeight="1">
      <c r="A45" s="188"/>
      <c r="B45" s="188" t="s">
        <v>241</v>
      </c>
      <c r="C45" s="188"/>
      <c r="D45" s="188">
        <v>67</v>
      </c>
      <c r="E45" s="188">
        <v>17.82</v>
      </c>
      <c r="F45" s="188">
        <f>SUM(F46:F51)</f>
        <v>150</v>
      </c>
      <c r="G45" s="188">
        <f>SUM(G46:G51)</f>
        <v>12</v>
      </c>
      <c r="H45" s="188">
        <f t="shared" si="0"/>
        <v>179.82</v>
      </c>
      <c r="I45" s="188">
        <v>17.82</v>
      </c>
      <c r="J45" s="188">
        <f>SUM(J46:J51)</f>
        <v>200</v>
      </c>
      <c r="K45" s="188">
        <f>SUM(K46:K51)</f>
        <v>12</v>
      </c>
      <c r="L45" s="188">
        <f t="shared" si="1"/>
        <v>229.82</v>
      </c>
      <c r="M45" s="188">
        <f t="shared" si="2"/>
        <v>342.64</v>
      </c>
      <c r="N45" s="189"/>
    </row>
    <row r="46" spans="1:14" ht="27.75" customHeight="1">
      <c r="A46" s="190"/>
      <c r="B46" s="190" t="s">
        <v>225</v>
      </c>
      <c r="C46" s="190" t="s">
        <v>226</v>
      </c>
      <c r="D46" s="190"/>
      <c r="E46" s="190"/>
      <c r="F46" s="190">
        <v>50</v>
      </c>
      <c r="G46" s="190">
        <v>12</v>
      </c>
      <c r="H46" s="190">
        <f t="shared" si="0"/>
        <v>62</v>
      </c>
      <c r="I46" s="190"/>
      <c r="J46" s="190"/>
      <c r="K46" s="190">
        <v>12</v>
      </c>
      <c r="L46" s="190">
        <f t="shared" si="1"/>
        <v>12</v>
      </c>
      <c r="M46" s="188">
        <f t="shared" si="2"/>
        <v>74</v>
      </c>
      <c r="N46" s="191"/>
    </row>
    <row r="47" spans="1:14" ht="27.75" customHeight="1">
      <c r="A47" s="188"/>
      <c r="B47" s="190" t="s">
        <v>260</v>
      </c>
      <c r="C47" s="190" t="s">
        <v>232</v>
      </c>
      <c r="D47" s="190"/>
      <c r="E47" s="190"/>
      <c r="F47" s="190"/>
      <c r="G47" s="190"/>
      <c r="H47" s="190">
        <f t="shared" si="0"/>
        <v>0</v>
      </c>
      <c r="I47" s="190"/>
      <c r="J47" s="190"/>
      <c r="K47" s="190"/>
      <c r="L47" s="190">
        <f t="shared" si="1"/>
        <v>0</v>
      </c>
      <c r="M47" s="188">
        <f t="shared" si="2"/>
        <v>0</v>
      </c>
      <c r="N47" s="191"/>
    </row>
    <row r="48" spans="1:14" ht="27.75" customHeight="1">
      <c r="A48" s="188"/>
      <c r="B48" s="190" t="s">
        <v>261</v>
      </c>
      <c r="C48" s="190" t="s">
        <v>232</v>
      </c>
      <c r="D48" s="190"/>
      <c r="E48" s="190"/>
      <c r="F48" s="190">
        <v>50</v>
      </c>
      <c r="G48" s="190"/>
      <c r="H48" s="190">
        <f t="shared" si="0"/>
        <v>50</v>
      </c>
      <c r="I48" s="190"/>
      <c r="J48" s="190">
        <v>50</v>
      </c>
      <c r="K48" s="190"/>
      <c r="L48" s="190">
        <f t="shared" si="1"/>
        <v>50</v>
      </c>
      <c r="M48" s="188">
        <f t="shared" si="2"/>
        <v>100</v>
      </c>
      <c r="N48" s="191"/>
    </row>
    <row r="49" spans="1:14" ht="27.75" customHeight="1">
      <c r="A49" s="188"/>
      <c r="B49" s="190" t="s">
        <v>262</v>
      </c>
      <c r="C49" s="190" t="s">
        <v>232</v>
      </c>
      <c r="D49" s="190"/>
      <c r="E49" s="190"/>
      <c r="F49" s="190"/>
      <c r="G49" s="190"/>
      <c r="H49" s="190">
        <f t="shared" si="0"/>
        <v>0</v>
      </c>
      <c r="I49" s="190"/>
      <c r="J49" s="190">
        <v>50</v>
      </c>
      <c r="K49" s="190"/>
      <c r="L49" s="190">
        <f t="shared" si="1"/>
        <v>50</v>
      </c>
      <c r="M49" s="188">
        <f t="shared" si="2"/>
        <v>50</v>
      </c>
      <c r="N49" s="191"/>
    </row>
    <row r="50" spans="1:14" ht="27.75" customHeight="1">
      <c r="A50" s="188"/>
      <c r="B50" s="190" t="s">
        <v>263</v>
      </c>
      <c r="C50" s="190" t="s">
        <v>232</v>
      </c>
      <c r="D50" s="190"/>
      <c r="E50" s="190"/>
      <c r="F50" s="190">
        <v>50</v>
      </c>
      <c r="G50" s="190"/>
      <c r="H50" s="190">
        <f t="shared" si="0"/>
        <v>50</v>
      </c>
      <c r="I50" s="190"/>
      <c r="J50" s="190">
        <v>50</v>
      </c>
      <c r="K50" s="190"/>
      <c r="L50" s="190">
        <f t="shared" si="1"/>
        <v>50</v>
      </c>
      <c r="M50" s="188">
        <f t="shared" si="2"/>
        <v>100</v>
      </c>
      <c r="N50" s="191"/>
    </row>
    <row r="51" spans="1:14" ht="27.75" customHeight="1">
      <c r="A51" s="188"/>
      <c r="B51" s="190" t="s">
        <v>264</v>
      </c>
      <c r="C51" s="190" t="s">
        <v>232</v>
      </c>
      <c r="D51" s="190"/>
      <c r="E51" s="190"/>
      <c r="F51" s="190"/>
      <c r="G51" s="190"/>
      <c r="H51" s="190">
        <f t="shared" si="0"/>
        <v>0</v>
      </c>
      <c r="I51" s="190"/>
      <c r="J51" s="190">
        <v>50</v>
      </c>
      <c r="K51" s="190"/>
      <c r="L51" s="190">
        <f t="shared" si="1"/>
        <v>50</v>
      </c>
      <c r="M51" s="188">
        <f t="shared" si="2"/>
        <v>50</v>
      </c>
      <c r="N51" s="191"/>
    </row>
    <row r="52" spans="1:14" s="29" customFormat="1" ht="27.75" customHeight="1">
      <c r="A52" s="188"/>
      <c r="B52" s="188" t="s">
        <v>237</v>
      </c>
      <c r="C52" s="188"/>
      <c r="D52" s="188">
        <f>SUM(D53:D59)</f>
        <v>861</v>
      </c>
      <c r="E52" s="188">
        <f>SUM(E53:E59)</f>
        <v>220.67999999999995</v>
      </c>
      <c r="F52" s="188">
        <f>SUM(F53:F59)</f>
        <v>300</v>
      </c>
      <c r="G52" s="188">
        <f>SUM(G53:G59)</f>
        <v>54</v>
      </c>
      <c r="H52" s="188">
        <f t="shared" si="0"/>
        <v>574.68</v>
      </c>
      <c r="I52" s="188">
        <f>SUM(I53:I59)</f>
        <v>220.67999999999995</v>
      </c>
      <c r="J52" s="188">
        <f>SUM(J53:J59)</f>
        <v>330</v>
      </c>
      <c r="K52" s="188">
        <f>SUM(K53:K59)</f>
        <v>369</v>
      </c>
      <c r="L52" s="188">
        <f t="shared" si="1"/>
        <v>919.68</v>
      </c>
      <c r="M52" s="188">
        <f t="shared" si="2"/>
        <v>633.3599999999999</v>
      </c>
      <c r="N52" s="189"/>
    </row>
    <row r="53" spans="1:14" ht="27.75" customHeight="1">
      <c r="A53" s="188"/>
      <c r="B53" s="190" t="s">
        <v>265</v>
      </c>
      <c r="C53" s="190" t="s">
        <v>228</v>
      </c>
      <c r="D53" s="190">
        <v>135</v>
      </c>
      <c r="E53" s="190">
        <v>35.82</v>
      </c>
      <c r="F53" s="190">
        <v>50</v>
      </c>
      <c r="G53" s="190">
        <v>9</v>
      </c>
      <c r="H53" s="190">
        <f t="shared" si="0"/>
        <v>94.82</v>
      </c>
      <c r="I53" s="190">
        <v>35.82</v>
      </c>
      <c r="J53" s="190">
        <v>50</v>
      </c>
      <c r="K53" s="190">
        <v>9</v>
      </c>
      <c r="L53" s="190">
        <f t="shared" si="1"/>
        <v>94.82</v>
      </c>
      <c r="M53" s="188">
        <f t="shared" si="2"/>
        <v>54.639999999999986</v>
      </c>
      <c r="N53" s="191"/>
    </row>
    <row r="54" spans="1:14" ht="27.75" customHeight="1">
      <c r="A54" s="188"/>
      <c r="B54" s="190" t="s">
        <v>266</v>
      </c>
      <c r="C54" s="190" t="s">
        <v>228</v>
      </c>
      <c r="D54" s="190">
        <v>42</v>
      </c>
      <c r="E54" s="190">
        <v>9</v>
      </c>
      <c r="F54" s="190">
        <v>90</v>
      </c>
      <c r="G54" s="190">
        <v>9</v>
      </c>
      <c r="H54" s="190">
        <f t="shared" si="0"/>
        <v>108</v>
      </c>
      <c r="I54" s="190">
        <v>9</v>
      </c>
      <c r="J54" s="190">
        <v>70</v>
      </c>
      <c r="K54" s="190">
        <v>24</v>
      </c>
      <c r="L54" s="190">
        <f t="shared" si="1"/>
        <v>103</v>
      </c>
      <c r="M54" s="188">
        <f t="shared" si="2"/>
        <v>169</v>
      </c>
      <c r="N54" s="191"/>
    </row>
    <row r="55" spans="1:14" ht="27.75" customHeight="1">
      <c r="A55" s="188"/>
      <c r="B55" s="190" t="s">
        <v>267</v>
      </c>
      <c r="C55" s="190" t="s">
        <v>228</v>
      </c>
      <c r="D55" s="190">
        <v>161</v>
      </c>
      <c r="E55" s="190">
        <v>42.75</v>
      </c>
      <c r="F55" s="190">
        <v>20</v>
      </c>
      <c r="G55" s="190">
        <v>9</v>
      </c>
      <c r="H55" s="190">
        <f t="shared" si="0"/>
        <v>71.75</v>
      </c>
      <c r="I55" s="190">
        <v>42.75</v>
      </c>
      <c r="J55" s="190">
        <v>70</v>
      </c>
      <c r="K55" s="190">
        <v>9</v>
      </c>
      <c r="L55" s="190">
        <f t="shared" si="1"/>
        <v>121.75</v>
      </c>
      <c r="M55" s="188">
        <f t="shared" si="2"/>
        <v>32.5</v>
      </c>
      <c r="N55" s="191"/>
    </row>
    <row r="56" spans="1:14" ht="27.75" customHeight="1">
      <c r="A56" s="188"/>
      <c r="B56" s="190" t="s">
        <v>268</v>
      </c>
      <c r="C56" s="190" t="s">
        <v>228</v>
      </c>
      <c r="D56" s="190">
        <v>234</v>
      </c>
      <c r="E56" s="190">
        <v>61.2</v>
      </c>
      <c r="F56" s="190">
        <v>70</v>
      </c>
      <c r="G56" s="190">
        <v>9</v>
      </c>
      <c r="H56" s="190">
        <f t="shared" si="0"/>
        <v>140.2</v>
      </c>
      <c r="I56" s="190">
        <v>61.2</v>
      </c>
      <c r="J56" s="190">
        <v>30</v>
      </c>
      <c r="K56" s="190">
        <v>9</v>
      </c>
      <c r="L56" s="190">
        <f t="shared" si="1"/>
        <v>100.2</v>
      </c>
      <c r="M56" s="188">
        <f t="shared" si="2"/>
        <v>6.399999999999977</v>
      </c>
      <c r="N56" s="191"/>
    </row>
    <row r="57" spans="1:14" ht="27.75" customHeight="1">
      <c r="A57" s="188"/>
      <c r="B57" s="190" t="s">
        <v>269</v>
      </c>
      <c r="C57" s="190" t="s">
        <v>226</v>
      </c>
      <c r="D57" s="190">
        <v>141</v>
      </c>
      <c r="E57" s="190">
        <v>34.2</v>
      </c>
      <c r="F57" s="190">
        <v>50</v>
      </c>
      <c r="G57" s="190">
        <v>9</v>
      </c>
      <c r="H57" s="190">
        <f t="shared" si="0"/>
        <v>93.2</v>
      </c>
      <c r="I57" s="190">
        <v>34.2</v>
      </c>
      <c r="J57" s="190">
        <v>50</v>
      </c>
      <c r="K57" s="190">
        <v>9</v>
      </c>
      <c r="L57" s="190">
        <f t="shared" si="1"/>
        <v>93.2</v>
      </c>
      <c r="M57" s="188">
        <f t="shared" si="2"/>
        <v>45.400000000000006</v>
      </c>
      <c r="N57" s="191"/>
    </row>
    <row r="58" spans="1:14" ht="27.75" customHeight="1">
      <c r="A58" s="188"/>
      <c r="B58" s="190" t="s">
        <v>270</v>
      </c>
      <c r="C58" s="190" t="s">
        <v>228</v>
      </c>
      <c r="D58" s="190">
        <v>87</v>
      </c>
      <c r="E58" s="190">
        <v>21.51</v>
      </c>
      <c r="F58" s="190"/>
      <c r="G58" s="190">
        <v>9</v>
      </c>
      <c r="H58" s="190">
        <f t="shared" si="0"/>
        <v>30.51</v>
      </c>
      <c r="I58" s="190">
        <v>21.51</v>
      </c>
      <c r="J58" s="190"/>
      <c r="K58" s="190">
        <v>9</v>
      </c>
      <c r="L58" s="190">
        <f t="shared" si="1"/>
        <v>30.51</v>
      </c>
      <c r="M58" s="188">
        <f t="shared" si="2"/>
        <v>-25.979999999999997</v>
      </c>
      <c r="N58" s="191"/>
    </row>
    <row r="59" spans="1:14" ht="27.75" customHeight="1">
      <c r="A59" s="188"/>
      <c r="B59" s="190" t="s">
        <v>271</v>
      </c>
      <c r="C59" s="190" t="s">
        <v>226</v>
      </c>
      <c r="D59" s="190">
        <v>61</v>
      </c>
      <c r="E59" s="190">
        <v>16.2</v>
      </c>
      <c r="F59" s="190">
        <v>20</v>
      </c>
      <c r="G59" s="190"/>
      <c r="H59" s="190">
        <f t="shared" si="0"/>
        <v>36.2</v>
      </c>
      <c r="I59" s="190">
        <v>16.2</v>
      </c>
      <c r="J59" s="190">
        <v>60</v>
      </c>
      <c r="K59" s="190">
        <v>300</v>
      </c>
      <c r="L59" s="190">
        <f t="shared" si="1"/>
        <v>376.2</v>
      </c>
      <c r="M59" s="188">
        <f t="shared" si="2"/>
        <v>351.4</v>
      </c>
      <c r="N59" s="191" t="s">
        <v>272</v>
      </c>
    </row>
    <row r="60" spans="1:14" s="28" customFormat="1" ht="27.75" customHeight="1">
      <c r="A60" s="188" t="s">
        <v>273</v>
      </c>
      <c r="B60" s="188" t="s">
        <v>83</v>
      </c>
      <c r="C60" s="188"/>
      <c r="D60" s="188">
        <f>SUM(D61+D66)</f>
        <v>143</v>
      </c>
      <c r="E60" s="188">
        <f>SUM(E61+E66)</f>
        <v>25.47</v>
      </c>
      <c r="F60" s="188">
        <f>SUM(F61+F66)</f>
        <v>400</v>
      </c>
      <c r="G60" s="188">
        <f>SUM(G61+G66)</f>
        <v>12</v>
      </c>
      <c r="H60" s="188">
        <f t="shared" si="0"/>
        <v>437.47</v>
      </c>
      <c r="I60" s="188">
        <f>SUM(I61+I66)</f>
        <v>25.47</v>
      </c>
      <c r="J60" s="188">
        <f>SUM(J61+J66)</f>
        <v>410</v>
      </c>
      <c r="K60" s="188">
        <f>SUM(K61+K66)</f>
        <v>32</v>
      </c>
      <c r="L60" s="188">
        <f t="shared" si="1"/>
        <v>467.47</v>
      </c>
      <c r="M60" s="188">
        <f t="shared" si="2"/>
        <v>761.94</v>
      </c>
      <c r="N60" s="188"/>
    </row>
    <row r="61" spans="1:14" s="29" customFormat="1" ht="37.5" customHeight="1">
      <c r="A61" s="188"/>
      <c r="B61" s="188" t="s">
        <v>241</v>
      </c>
      <c r="C61" s="188"/>
      <c r="D61" s="188">
        <v>16</v>
      </c>
      <c r="E61" s="188">
        <v>3.87</v>
      </c>
      <c r="F61" s="188">
        <f>SUM(F62:F65)</f>
        <v>160</v>
      </c>
      <c r="G61" s="188">
        <f>SUM(G62:G65)</f>
        <v>12</v>
      </c>
      <c r="H61" s="188">
        <f t="shared" si="0"/>
        <v>175.87</v>
      </c>
      <c r="I61" s="188">
        <v>3.87</v>
      </c>
      <c r="J61" s="188">
        <f>SUM(J62:J65)</f>
        <v>100</v>
      </c>
      <c r="K61" s="188">
        <f>SUM(K62:K65)</f>
        <v>12</v>
      </c>
      <c r="L61" s="188">
        <f t="shared" si="1"/>
        <v>115.87</v>
      </c>
      <c r="M61" s="188">
        <f t="shared" si="2"/>
        <v>275.74</v>
      </c>
      <c r="N61" s="189"/>
    </row>
    <row r="62" spans="1:14" ht="27.75" customHeight="1">
      <c r="A62" s="190"/>
      <c r="B62" s="190" t="s">
        <v>225</v>
      </c>
      <c r="C62" s="190" t="s">
        <v>226</v>
      </c>
      <c r="D62" s="190"/>
      <c r="E62" s="190"/>
      <c r="F62" s="190">
        <v>50</v>
      </c>
      <c r="G62" s="190">
        <v>12</v>
      </c>
      <c r="H62" s="190">
        <f t="shared" si="0"/>
        <v>62</v>
      </c>
      <c r="I62" s="190"/>
      <c r="J62" s="190"/>
      <c r="K62" s="190">
        <v>12</v>
      </c>
      <c r="L62" s="190">
        <f t="shared" si="1"/>
        <v>12</v>
      </c>
      <c r="M62" s="188">
        <f t="shared" si="2"/>
        <v>74</v>
      </c>
      <c r="N62" s="191"/>
    </row>
    <row r="63" spans="1:14" ht="27.75" customHeight="1">
      <c r="A63" s="188"/>
      <c r="B63" s="190" t="s">
        <v>274</v>
      </c>
      <c r="C63" s="190" t="s">
        <v>232</v>
      </c>
      <c r="D63" s="190"/>
      <c r="E63" s="190"/>
      <c r="F63" s="190"/>
      <c r="G63" s="190"/>
      <c r="H63" s="190">
        <f t="shared" si="0"/>
        <v>0</v>
      </c>
      <c r="I63" s="190"/>
      <c r="J63" s="190">
        <v>50</v>
      </c>
      <c r="K63" s="190"/>
      <c r="L63" s="190">
        <f t="shared" si="1"/>
        <v>50</v>
      </c>
      <c r="M63" s="188">
        <f t="shared" si="2"/>
        <v>50</v>
      </c>
      <c r="N63" s="191"/>
    </row>
    <row r="64" spans="1:14" ht="27.75" customHeight="1">
      <c r="A64" s="188"/>
      <c r="B64" s="190" t="s">
        <v>275</v>
      </c>
      <c r="C64" s="190" t="s">
        <v>232</v>
      </c>
      <c r="D64" s="190"/>
      <c r="E64" s="190"/>
      <c r="F64" s="190">
        <v>60</v>
      </c>
      <c r="G64" s="190"/>
      <c r="H64" s="190">
        <f t="shared" si="0"/>
        <v>60</v>
      </c>
      <c r="I64" s="190"/>
      <c r="J64" s="190">
        <v>50</v>
      </c>
      <c r="K64" s="190"/>
      <c r="L64" s="190">
        <f t="shared" si="1"/>
        <v>50</v>
      </c>
      <c r="M64" s="188">
        <f t="shared" si="2"/>
        <v>110</v>
      </c>
      <c r="N64" s="191"/>
    </row>
    <row r="65" spans="1:14" ht="27.75" customHeight="1">
      <c r="A65" s="188"/>
      <c r="B65" s="190" t="s">
        <v>276</v>
      </c>
      <c r="C65" s="190" t="s">
        <v>232</v>
      </c>
      <c r="D65" s="190"/>
      <c r="E65" s="190"/>
      <c r="F65" s="190">
        <v>50</v>
      </c>
      <c r="G65" s="190"/>
      <c r="H65" s="190">
        <f t="shared" si="0"/>
        <v>50</v>
      </c>
      <c r="I65" s="190"/>
      <c r="J65" s="190"/>
      <c r="K65" s="190"/>
      <c r="L65" s="190">
        <f t="shared" si="1"/>
        <v>0</v>
      </c>
      <c r="M65" s="188">
        <f t="shared" si="2"/>
        <v>50</v>
      </c>
      <c r="N65" s="191"/>
    </row>
    <row r="66" spans="1:14" s="29" customFormat="1" ht="27.75" customHeight="1">
      <c r="A66" s="188"/>
      <c r="B66" s="188" t="s">
        <v>237</v>
      </c>
      <c r="C66" s="188"/>
      <c r="D66" s="188">
        <f>SUM(D67:D75)</f>
        <v>127</v>
      </c>
      <c r="E66" s="188">
        <f>SUM(E67:E75)</f>
        <v>21.599999999999998</v>
      </c>
      <c r="F66" s="188">
        <f>SUM(F67:F75)</f>
        <v>240</v>
      </c>
      <c r="G66" s="188">
        <f>SUM(G67:G75)</f>
        <v>0</v>
      </c>
      <c r="H66" s="188">
        <f t="shared" si="0"/>
        <v>261.6</v>
      </c>
      <c r="I66" s="188">
        <f>SUM(I67:I75)</f>
        <v>21.599999999999998</v>
      </c>
      <c r="J66" s="188">
        <f>SUM(J67:J75)</f>
        <v>310</v>
      </c>
      <c r="K66" s="188">
        <f>SUM(K67:K75)</f>
        <v>20</v>
      </c>
      <c r="L66" s="188">
        <f t="shared" si="1"/>
        <v>351.6</v>
      </c>
      <c r="M66" s="188">
        <f t="shared" si="2"/>
        <v>486.20000000000005</v>
      </c>
      <c r="N66" s="189"/>
    </row>
    <row r="67" spans="1:14" ht="27.75" customHeight="1">
      <c r="A67" s="188"/>
      <c r="B67" s="190" t="s">
        <v>277</v>
      </c>
      <c r="C67" s="190" t="s">
        <v>228</v>
      </c>
      <c r="D67" s="190">
        <v>10</v>
      </c>
      <c r="E67" s="190">
        <v>1.62</v>
      </c>
      <c r="F67" s="190">
        <v>50</v>
      </c>
      <c r="G67" s="190"/>
      <c r="H67" s="190">
        <f t="shared" si="0"/>
        <v>51.62</v>
      </c>
      <c r="I67" s="190">
        <v>1.62</v>
      </c>
      <c r="J67" s="190">
        <v>60</v>
      </c>
      <c r="K67" s="190"/>
      <c r="L67" s="190">
        <f t="shared" si="1"/>
        <v>61.62</v>
      </c>
      <c r="M67" s="188">
        <f t="shared" si="2"/>
        <v>103.24</v>
      </c>
      <c r="N67" s="191"/>
    </row>
    <row r="68" spans="1:14" ht="27.75" customHeight="1">
      <c r="A68" s="188"/>
      <c r="B68" s="190" t="s">
        <v>278</v>
      </c>
      <c r="C68" s="190" t="s">
        <v>228</v>
      </c>
      <c r="D68" s="190">
        <v>8</v>
      </c>
      <c r="E68" s="190">
        <v>1.35</v>
      </c>
      <c r="F68" s="190">
        <v>20</v>
      </c>
      <c r="G68" s="190"/>
      <c r="H68" s="190">
        <f t="shared" si="0"/>
        <v>21.35</v>
      </c>
      <c r="I68" s="190">
        <v>1.35</v>
      </c>
      <c r="J68" s="190"/>
      <c r="K68" s="190"/>
      <c r="L68" s="190">
        <f t="shared" si="1"/>
        <v>1.35</v>
      </c>
      <c r="M68" s="188">
        <f t="shared" si="2"/>
        <v>14.700000000000003</v>
      </c>
      <c r="N68" s="191"/>
    </row>
    <row r="69" spans="1:14" ht="27.75" customHeight="1">
      <c r="A69" s="188"/>
      <c r="B69" s="190" t="s">
        <v>279</v>
      </c>
      <c r="C69" s="190" t="s">
        <v>228</v>
      </c>
      <c r="D69" s="190">
        <v>24</v>
      </c>
      <c r="E69" s="190">
        <v>1.71</v>
      </c>
      <c r="F69" s="190">
        <v>50</v>
      </c>
      <c r="G69" s="190"/>
      <c r="H69" s="190">
        <f t="shared" si="0"/>
        <v>51.71</v>
      </c>
      <c r="I69" s="190">
        <v>1.71</v>
      </c>
      <c r="J69" s="190">
        <v>20</v>
      </c>
      <c r="K69" s="190"/>
      <c r="L69" s="190">
        <f t="shared" si="1"/>
        <v>21.71</v>
      </c>
      <c r="M69" s="188">
        <f t="shared" si="2"/>
        <v>49.42</v>
      </c>
      <c r="N69" s="191"/>
    </row>
    <row r="70" spans="1:14" ht="27.75" customHeight="1">
      <c r="A70" s="188"/>
      <c r="B70" s="190" t="s">
        <v>280</v>
      </c>
      <c r="C70" s="190" t="s">
        <v>226</v>
      </c>
      <c r="D70" s="190">
        <v>1</v>
      </c>
      <c r="E70" s="190">
        <v>0.27</v>
      </c>
      <c r="F70" s="190">
        <v>50</v>
      </c>
      <c r="G70" s="190"/>
      <c r="H70" s="190">
        <f t="shared" si="0"/>
        <v>50.27</v>
      </c>
      <c r="I70" s="190">
        <v>0.27</v>
      </c>
      <c r="J70" s="190">
        <v>10</v>
      </c>
      <c r="K70" s="190"/>
      <c r="L70" s="190">
        <f t="shared" si="1"/>
        <v>10.27</v>
      </c>
      <c r="M70" s="188">
        <f t="shared" si="2"/>
        <v>59.540000000000006</v>
      </c>
      <c r="N70" s="191"/>
    </row>
    <row r="71" spans="1:14" ht="27.75" customHeight="1">
      <c r="A71" s="188"/>
      <c r="B71" s="190" t="s">
        <v>281</v>
      </c>
      <c r="C71" s="190" t="s">
        <v>228</v>
      </c>
      <c r="D71" s="190">
        <v>8</v>
      </c>
      <c r="E71" s="190">
        <v>0.63</v>
      </c>
      <c r="F71" s="190"/>
      <c r="G71" s="190"/>
      <c r="H71" s="190">
        <f aca="true" t="shared" si="3" ref="H71:H134">E71+F71+G71</f>
        <v>0.63</v>
      </c>
      <c r="I71" s="190">
        <v>0.63</v>
      </c>
      <c r="J71" s="190">
        <v>100</v>
      </c>
      <c r="K71" s="190"/>
      <c r="L71" s="190">
        <f aca="true" t="shared" si="4" ref="L71:L134">I71+J71+K71</f>
        <v>100.63</v>
      </c>
      <c r="M71" s="188">
        <f t="shared" si="2"/>
        <v>93.25999999999999</v>
      </c>
      <c r="N71" s="191"/>
    </row>
    <row r="72" spans="1:14" ht="27.75" customHeight="1">
      <c r="A72" s="188"/>
      <c r="B72" s="190" t="s">
        <v>282</v>
      </c>
      <c r="C72" s="190" t="s">
        <v>228</v>
      </c>
      <c r="D72" s="190">
        <v>18</v>
      </c>
      <c r="E72" s="190">
        <v>3.6</v>
      </c>
      <c r="F72" s="190"/>
      <c r="G72" s="190"/>
      <c r="H72" s="190">
        <f t="shared" si="3"/>
        <v>3.6</v>
      </c>
      <c r="I72" s="190">
        <v>3.6</v>
      </c>
      <c r="J72" s="190">
        <v>10</v>
      </c>
      <c r="K72" s="190">
        <v>20</v>
      </c>
      <c r="L72" s="190">
        <f t="shared" si="4"/>
        <v>33.6</v>
      </c>
      <c r="M72" s="188">
        <f aca="true" t="shared" si="5" ref="M72:M135">H72+L72-D72</f>
        <v>19.200000000000003</v>
      </c>
      <c r="N72" s="191"/>
    </row>
    <row r="73" spans="1:14" ht="27.75" customHeight="1">
      <c r="A73" s="188"/>
      <c r="B73" s="190" t="s">
        <v>283</v>
      </c>
      <c r="C73" s="190" t="s">
        <v>228</v>
      </c>
      <c r="D73" s="190">
        <v>49</v>
      </c>
      <c r="E73" s="190">
        <v>10.98</v>
      </c>
      <c r="F73" s="190">
        <v>70</v>
      </c>
      <c r="G73" s="190"/>
      <c r="H73" s="190">
        <f t="shared" si="3"/>
        <v>80.98</v>
      </c>
      <c r="I73" s="190">
        <v>10.98</v>
      </c>
      <c r="J73" s="190">
        <v>60</v>
      </c>
      <c r="K73" s="190"/>
      <c r="L73" s="190">
        <f t="shared" si="4"/>
        <v>70.98</v>
      </c>
      <c r="M73" s="188">
        <f t="shared" si="5"/>
        <v>102.96000000000001</v>
      </c>
      <c r="N73" s="191"/>
    </row>
    <row r="74" spans="1:14" ht="27.75" customHeight="1">
      <c r="A74" s="188"/>
      <c r="B74" s="190" t="s">
        <v>284</v>
      </c>
      <c r="C74" s="190" t="s">
        <v>228</v>
      </c>
      <c r="D74" s="190">
        <v>6</v>
      </c>
      <c r="E74" s="190">
        <v>0.9</v>
      </c>
      <c r="F74" s="190"/>
      <c r="G74" s="190"/>
      <c r="H74" s="190">
        <f t="shared" si="3"/>
        <v>0.9</v>
      </c>
      <c r="I74" s="190">
        <v>0.9</v>
      </c>
      <c r="J74" s="190">
        <v>50</v>
      </c>
      <c r="K74" s="190"/>
      <c r="L74" s="190">
        <f t="shared" si="4"/>
        <v>50.9</v>
      </c>
      <c r="M74" s="188">
        <f t="shared" si="5"/>
        <v>45.8</v>
      </c>
      <c r="N74" s="191"/>
    </row>
    <row r="75" spans="1:14" ht="27.75" customHeight="1">
      <c r="A75" s="188"/>
      <c r="B75" s="190" t="s">
        <v>285</v>
      </c>
      <c r="C75" s="190" t="s">
        <v>228</v>
      </c>
      <c r="D75" s="190">
        <v>3</v>
      </c>
      <c r="E75" s="190">
        <v>0.54</v>
      </c>
      <c r="F75" s="190"/>
      <c r="G75" s="190"/>
      <c r="H75" s="190">
        <f t="shared" si="3"/>
        <v>0.54</v>
      </c>
      <c r="I75" s="190">
        <v>0.54</v>
      </c>
      <c r="J75" s="190"/>
      <c r="K75" s="190"/>
      <c r="L75" s="190">
        <f t="shared" si="4"/>
        <v>0.54</v>
      </c>
      <c r="M75" s="188">
        <f t="shared" si="5"/>
        <v>-1.92</v>
      </c>
      <c r="N75" s="191"/>
    </row>
    <row r="76" spans="1:14" s="28" customFormat="1" ht="27.75" customHeight="1">
      <c r="A76" s="188" t="s">
        <v>286</v>
      </c>
      <c r="B76" s="188" t="s">
        <v>84</v>
      </c>
      <c r="C76" s="188"/>
      <c r="D76" s="188">
        <f>SUM(D77+D83)</f>
        <v>1865</v>
      </c>
      <c r="E76" s="188">
        <f>SUM(E77+E83)</f>
        <v>386.46</v>
      </c>
      <c r="F76" s="188">
        <f>SUM(F77+F83)</f>
        <v>480</v>
      </c>
      <c r="G76" s="188">
        <f>SUM(G77+G83)</f>
        <v>412</v>
      </c>
      <c r="H76" s="188">
        <f t="shared" si="3"/>
        <v>1278.46</v>
      </c>
      <c r="I76" s="188">
        <f>SUM(I77+I83)</f>
        <v>386.46</v>
      </c>
      <c r="J76" s="188">
        <f>SUM(J77+J83)</f>
        <v>540</v>
      </c>
      <c r="K76" s="188">
        <f>SUM(K77+K83)</f>
        <v>412</v>
      </c>
      <c r="L76" s="188">
        <f t="shared" si="4"/>
        <v>1338.46</v>
      </c>
      <c r="M76" s="188">
        <f t="shared" si="5"/>
        <v>751.9200000000001</v>
      </c>
      <c r="N76" s="188"/>
    </row>
    <row r="77" spans="1:14" s="29" customFormat="1" ht="27.75" customHeight="1">
      <c r="A77" s="188"/>
      <c r="B77" s="188" t="s">
        <v>241</v>
      </c>
      <c r="C77" s="188"/>
      <c r="D77" s="188">
        <v>556</v>
      </c>
      <c r="E77" s="188">
        <v>94.05</v>
      </c>
      <c r="F77" s="188">
        <f>SUM(F78:F82)</f>
        <v>90</v>
      </c>
      <c r="G77" s="188">
        <f>SUM(G78:G82)</f>
        <v>42</v>
      </c>
      <c r="H77" s="188">
        <f t="shared" si="3"/>
        <v>226.05</v>
      </c>
      <c r="I77" s="188">
        <v>94.05</v>
      </c>
      <c r="J77" s="188">
        <f>SUM(J78:J82)</f>
        <v>150</v>
      </c>
      <c r="K77" s="188">
        <f>SUM(K78:K82)</f>
        <v>42</v>
      </c>
      <c r="L77" s="188">
        <f t="shared" si="4"/>
        <v>286.05</v>
      </c>
      <c r="M77" s="188">
        <f t="shared" si="5"/>
        <v>-43.89999999999998</v>
      </c>
      <c r="N77" s="189"/>
    </row>
    <row r="78" spans="1:14" ht="27.75" customHeight="1">
      <c r="A78" s="190"/>
      <c r="B78" s="190" t="s">
        <v>225</v>
      </c>
      <c r="C78" s="190" t="s">
        <v>226</v>
      </c>
      <c r="D78" s="190"/>
      <c r="E78" s="190"/>
      <c r="F78" s="190">
        <v>50</v>
      </c>
      <c r="G78" s="190">
        <v>12</v>
      </c>
      <c r="H78" s="190">
        <f t="shared" si="3"/>
        <v>62</v>
      </c>
      <c r="I78" s="190"/>
      <c r="J78" s="190"/>
      <c r="K78" s="190">
        <v>12</v>
      </c>
      <c r="L78" s="190">
        <f t="shared" si="4"/>
        <v>12</v>
      </c>
      <c r="M78" s="188">
        <f t="shared" si="5"/>
        <v>74</v>
      </c>
      <c r="N78" s="191"/>
    </row>
    <row r="79" spans="1:14" ht="27.75" customHeight="1">
      <c r="A79" s="188"/>
      <c r="B79" s="190" t="s">
        <v>287</v>
      </c>
      <c r="C79" s="190" t="s">
        <v>232</v>
      </c>
      <c r="D79" s="190"/>
      <c r="E79" s="190"/>
      <c r="F79" s="190">
        <v>20</v>
      </c>
      <c r="G79" s="190">
        <v>10</v>
      </c>
      <c r="H79" s="190">
        <f t="shared" si="3"/>
        <v>30</v>
      </c>
      <c r="I79" s="190"/>
      <c r="J79" s="190"/>
      <c r="K79" s="190">
        <v>10</v>
      </c>
      <c r="L79" s="190">
        <f t="shared" si="4"/>
        <v>10</v>
      </c>
      <c r="M79" s="188">
        <f t="shared" si="5"/>
        <v>40</v>
      </c>
      <c r="N79" s="191"/>
    </row>
    <row r="80" spans="1:14" ht="27.75" customHeight="1">
      <c r="A80" s="188"/>
      <c r="B80" s="190" t="s">
        <v>288</v>
      </c>
      <c r="C80" s="190" t="s">
        <v>232</v>
      </c>
      <c r="D80" s="190"/>
      <c r="E80" s="190"/>
      <c r="F80" s="190"/>
      <c r="G80" s="190">
        <v>10</v>
      </c>
      <c r="H80" s="190">
        <f t="shared" si="3"/>
        <v>10</v>
      </c>
      <c r="I80" s="190"/>
      <c r="J80" s="190">
        <v>130</v>
      </c>
      <c r="K80" s="190">
        <v>10</v>
      </c>
      <c r="L80" s="190">
        <f t="shared" si="4"/>
        <v>140</v>
      </c>
      <c r="M80" s="188">
        <f t="shared" si="5"/>
        <v>150</v>
      </c>
      <c r="N80" s="191"/>
    </row>
    <row r="81" spans="1:14" ht="27.75" customHeight="1">
      <c r="A81" s="188"/>
      <c r="B81" s="190" t="s">
        <v>289</v>
      </c>
      <c r="C81" s="190" t="s">
        <v>232</v>
      </c>
      <c r="D81" s="190"/>
      <c r="E81" s="190"/>
      <c r="F81" s="190">
        <v>20</v>
      </c>
      <c r="G81" s="190">
        <v>10</v>
      </c>
      <c r="H81" s="190">
        <f t="shared" si="3"/>
        <v>30</v>
      </c>
      <c r="I81" s="190"/>
      <c r="J81" s="190"/>
      <c r="K81" s="190">
        <v>10</v>
      </c>
      <c r="L81" s="190">
        <f t="shared" si="4"/>
        <v>10</v>
      </c>
      <c r="M81" s="188">
        <f t="shared" si="5"/>
        <v>40</v>
      </c>
      <c r="N81" s="191"/>
    </row>
    <row r="82" spans="1:14" ht="27.75" customHeight="1">
      <c r="A82" s="188"/>
      <c r="B82" s="190" t="s">
        <v>290</v>
      </c>
      <c r="C82" s="190" t="s">
        <v>232</v>
      </c>
      <c r="D82" s="190"/>
      <c r="E82" s="190"/>
      <c r="F82" s="190"/>
      <c r="G82" s="190"/>
      <c r="H82" s="190">
        <f t="shared" si="3"/>
        <v>0</v>
      </c>
      <c r="I82" s="190"/>
      <c r="J82" s="190">
        <v>20</v>
      </c>
      <c r="K82" s="190"/>
      <c r="L82" s="190">
        <f t="shared" si="4"/>
        <v>20</v>
      </c>
      <c r="M82" s="188">
        <f t="shared" si="5"/>
        <v>20</v>
      </c>
      <c r="N82" s="191"/>
    </row>
    <row r="83" spans="1:14" s="29" customFormat="1" ht="27.75" customHeight="1">
      <c r="A83" s="188"/>
      <c r="B83" s="188" t="s">
        <v>237</v>
      </c>
      <c r="C83" s="188"/>
      <c r="D83" s="188">
        <f>SUM(D84:D89)</f>
        <v>1309</v>
      </c>
      <c r="E83" s="188">
        <f>SUM(E84:E89)</f>
        <v>292.40999999999997</v>
      </c>
      <c r="F83" s="188">
        <f>SUM(F84:F89)</f>
        <v>390</v>
      </c>
      <c r="G83" s="188">
        <f>SUM(G84:G89)</f>
        <v>370</v>
      </c>
      <c r="H83" s="188">
        <f t="shared" si="3"/>
        <v>1052.4099999999999</v>
      </c>
      <c r="I83" s="188">
        <f>SUM(I84:I89)</f>
        <v>292.40999999999997</v>
      </c>
      <c r="J83" s="188">
        <f>SUM(J84:J89)</f>
        <v>390</v>
      </c>
      <c r="K83" s="188">
        <f>SUM(K84:K89)</f>
        <v>370</v>
      </c>
      <c r="L83" s="188">
        <f t="shared" si="4"/>
        <v>1052.4099999999999</v>
      </c>
      <c r="M83" s="188">
        <f t="shared" si="5"/>
        <v>795.8199999999997</v>
      </c>
      <c r="N83" s="189"/>
    </row>
    <row r="84" spans="1:14" ht="27.75" customHeight="1">
      <c r="A84" s="188"/>
      <c r="B84" s="190" t="s">
        <v>291</v>
      </c>
      <c r="C84" s="190" t="s">
        <v>226</v>
      </c>
      <c r="D84" s="190">
        <v>68</v>
      </c>
      <c r="E84" s="190">
        <v>14.4</v>
      </c>
      <c r="F84" s="190">
        <v>30</v>
      </c>
      <c r="G84" s="190">
        <v>10</v>
      </c>
      <c r="H84" s="190">
        <f t="shared" si="3"/>
        <v>54.4</v>
      </c>
      <c r="I84" s="190">
        <v>14.4</v>
      </c>
      <c r="J84" s="190">
        <v>30</v>
      </c>
      <c r="K84" s="190">
        <v>330</v>
      </c>
      <c r="L84" s="190">
        <f t="shared" si="4"/>
        <v>374.4</v>
      </c>
      <c r="M84" s="188">
        <f t="shared" si="5"/>
        <v>360.79999999999995</v>
      </c>
      <c r="N84" s="191" t="s">
        <v>248</v>
      </c>
    </row>
    <row r="85" spans="1:14" ht="27" customHeight="1">
      <c r="A85" s="188"/>
      <c r="B85" s="190" t="s">
        <v>292</v>
      </c>
      <c r="C85" s="190" t="s">
        <v>228</v>
      </c>
      <c r="D85" s="190">
        <v>3</v>
      </c>
      <c r="E85" s="190">
        <v>0</v>
      </c>
      <c r="F85" s="190">
        <v>40</v>
      </c>
      <c r="G85" s="190"/>
      <c r="H85" s="190">
        <f t="shared" si="3"/>
        <v>40</v>
      </c>
      <c r="I85" s="190">
        <v>0</v>
      </c>
      <c r="J85" s="190"/>
      <c r="K85" s="190"/>
      <c r="L85" s="190">
        <f t="shared" si="4"/>
        <v>0</v>
      </c>
      <c r="M85" s="188">
        <f t="shared" si="5"/>
        <v>37</v>
      </c>
      <c r="N85" s="191"/>
    </row>
    <row r="86" spans="1:14" ht="27.75" customHeight="1">
      <c r="A86" s="188"/>
      <c r="B86" s="190" t="s">
        <v>293</v>
      </c>
      <c r="C86" s="190" t="s">
        <v>228</v>
      </c>
      <c r="D86" s="190">
        <v>590</v>
      </c>
      <c r="E86" s="190">
        <v>128.52</v>
      </c>
      <c r="F86" s="190">
        <v>100</v>
      </c>
      <c r="G86" s="190">
        <v>10</v>
      </c>
      <c r="H86" s="190">
        <f t="shared" si="3"/>
        <v>238.52</v>
      </c>
      <c r="I86" s="190">
        <v>128.52</v>
      </c>
      <c r="J86" s="190">
        <v>90</v>
      </c>
      <c r="K86" s="190">
        <v>10</v>
      </c>
      <c r="L86" s="190">
        <f t="shared" si="4"/>
        <v>228.52</v>
      </c>
      <c r="M86" s="188">
        <f t="shared" si="5"/>
        <v>-122.95999999999998</v>
      </c>
      <c r="N86" s="191"/>
    </row>
    <row r="87" spans="1:14" ht="27.75" customHeight="1">
      <c r="A87" s="188"/>
      <c r="B87" s="190" t="s">
        <v>294</v>
      </c>
      <c r="C87" s="190" t="s">
        <v>226</v>
      </c>
      <c r="D87" s="190">
        <v>224</v>
      </c>
      <c r="E87" s="190">
        <v>53.1</v>
      </c>
      <c r="F87" s="190"/>
      <c r="G87" s="190">
        <v>10</v>
      </c>
      <c r="H87" s="190">
        <f t="shared" si="3"/>
        <v>63.1</v>
      </c>
      <c r="I87" s="190">
        <v>53.1</v>
      </c>
      <c r="J87" s="190">
        <v>100</v>
      </c>
      <c r="K87" s="190">
        <v>10</v>
      </c>
      <c r="L87" s="190">
        <f t="shared" si="4"/>
        <v>163.1</v>
      </c>
      <c r="M87" s="188">
        <f t="shared" si="5"/>
        <v>2.1999999999999886</v>
      </c>
      <c r="N87" s="191"/>
    </row>
    <row r="88" spans="1:14" ht="48.75" customHeight="1">
      <c r="A88" s="188"/>
      <c r="B88" s="190" t="s">
        <v>295</v>
      </c>
      <c r="C88" s="190" t="s">
        <v>228</v>
      </c>
      <c r="D88" s="190">
        <v>178</v>
      </c>
      <c r="E88" s="190">
        <v>35.73</v>
      </c>
      <c r="F88" s="190">
        <v>120</v>
      </c>
      <c r="G88" s="190">
        <v>330</v>
      </c>
      <c r="H88" s="190">
        <f t="shared" si="3"/>
        <v>485.73</v>
      </c>
      <c r="I88" s="190">
        <v>35.73</v>
      </c>
      <c r="J88" s="190">
        <v>90</v>
      </c>
      <c r="K88" s="190">
        <v>10</v>
      </c>
      <c r="L88" s="190">
        <f t="shared" si="4"/>
        <v>135.73</v>
      </c>
      <c r="M88" s="188">
        <f t="shared" si="5"/>
        <v>443.46000000000004</v>
      </c>
      <c r="N88" s="191" t="s">
        <v>296</v>
      </c>
    </row>
    <row r="89" spans="1:14" ht="27.75" customHeight="1">
      <c r="A89" s="188"/>
      <c r="B89" s="190" t="s">
        <v>297</v>
      </c>
      <c r="C89" s="190" t="s">
        <v>228</v>
      </c>
      <c r="D89" s="190">
        <v>246</v>
      </c>
      <c r="E89" s="190">
        <v>60.66</v>
      </c>
      <c r="F89" s="190">
        <v>100</v>
      </c>
      <c r="G89" s="190">
        <v>10</v>
      </c>
      <c r="H89" s="190">
        <f t="shared" si="3"/>
        <v>170.66</v>
      </c>
      <c r="I89" s="190">
        <v>60.66</v>
      </c>
      <c r="J89" s="190">
        <v>80</v>
      </c>
      <c r="K89" s="190">
        <v>10</v>
      </c>
      <c r="L89" s="190">
        <f t="shared" si="4"/>
        <v>150.66</v>
      </c>
      <c r="M89" s="188">
        <f t="shared" si="5"/>
        <v>75.32</v>
      </c>
      <c r="N89" s="191"/>
    </row>
    <row r="90" spans="1:14" s="28" customFormat="1" ht="27.75" customHeight="1">
      <c r="A90" s="188" t="s">
        <v>298</v>
      </c>
      <c r="B90" s="188" t="s">
        <v>85</v>
      </c>
      <c r="C90" s="188"/>
      <c r="D90" s="188">
        <f>SUM(D91+D98)</f>
        <v>1226</v>
      </c>
      <c r="E90" s="188">
        <f>SUM(E91+E98)</f>
        <v>239.48999999999995</v>
      </c>
      <c r="F90" s="188">
        <f>SUM(F91+F98)</f>
        <v>940</v>
      </c>
      <c r="G90" s="188">
        <f>SUM(G91+G98)</f>
        <v>1092</v>
      </c>
      <c r="H90" s="188">
        <f t="shared" si="3"/>
        <v>2271.49</v>
      </c>
      <c r="I90" s="188">
        <f>SUM(I91+I98)</f>
        <v>239.48999999999995</v>
      </c>
      <c r="J90" s="188">
        <f>SUM(J91+J98)</f>
        <v>660</v>
      </c>
      <c r="K90" s="188">
        <f>SUM(K91+K98)</f>
        <v>72</v>
      </c>
      <c r="L90" s="188">
        <f t="shared" si="4"/>
        <v>971.49</v>
      </c>
      <c r="M90" s="188">
        <f t="shared" si="5"/>
        <v>2016.9799999999996</v>
      </c>
      <c r="N90" s="188"/>
    </row>
    <row r="91" spans="1:14" s="29" customFormat="1" ht="38.25" customHeight="1">
      <c r="A91" s="188"/>
      <c r="B91" s="188" t="s">
        <v>241</v>
      </c>
      <c r="C91" s="188"/>
      <c r="D91" s="188">
        <v>229</v>
      </c>
      <c r="E91" s="188">
        <v>34.83</v>
      </c>
      <c r="F91" s="188">
        <f>SUM(F92:F95)</f>
        <v>360</v>
      </c>
      <c r="G91" s="188">
        <f>SUM(G92:G95)</f>
        <v>352</v>
      </c>
      <c r="H91" s="188">
        <f t="shared" si="3"/>
        <v>746.8299999999999</v>
      </c>
      <c r="I91" s="188">
        <v>34.83</v>
      </c>
      <c r="J91" s="188">
        <f>SUM(J92:J97)</f>
        <v>360</v>
      </c>
      <c r="K91" s="188">
        <f>SUM(K92:K95)</f>
        <v>32</v>
      </c>
      <c r="L91" s="188">
        <f t="shared" si="4"/>
        <v>426.83</v>
      </c>
      <c r="M91" s="188">
        <f t="shared" si="5"/>
        <v>944.6599999999999</v>
      </c>
      <c r="N91" s="189"/>
    </row>
    <row r="92" spans="1:14" ht="51" customHeight="1">
      <c r="A92" s="190"/>
      <c r="B92" s="190" t="s">
        <v>225</v>
      </c>
      <c r="C92" s="190" t="s">
        <v>226</v>
      </c>
      <c r="D92" s="190"/>
      <c r="E92" s="190"/>
      <c r="F92" s="190"/>
      <c r="G92" s="190">
        <v>332</v>
      </c>
      <c r="H92" s="190">
        <f t="shared" si="3"/>
        <v>332</v>
      </c>
      <c r="I92" s="190"/>
      <c r="J92" s="190"/>
      <c r="K92" s="190">
        <v>12</v>
      </c>
      <c r="L92" s="190">
        <f t="shared" si="4"/>
        <v>12</v>
      </c>
      <c r="M92" s="188">
        <f t="shared" si="5"/>
        <v>344</v>
      </c>
      <c r="N92" s="191" t="s">
        <v>248</v>
      </c>
    </row>
    <row r="93" spans="1:14" ht="27.75" customHeight="1">
      <c r="A93" s="190"/>
      <c r="B93" s="190" t="s">
        <v>299</v>
      </c>
      <c r="C93" s="190" t="s">
        <v>232</v>
      </c>
      <c r="D93" s="190"/>
      <c r="E93" s="190"/>
      <c r="F93" s="190">
        <v>20</v>
      </c>
      <c r="G93" s="190"/>
      <c r="H93" s="190">
        <f t="shared" si="3"/>
        <v>20</v>
      </c>
      <c r="I93" s="190"/>
      <c r="J93" s="190">
        <v>20</v>
      </c>
      <c r="K93" s="190"/>
      <c r="L93" s="190">
        <f t="shared" si="4"/>
        <v>20</v>
      </c>
      <c r="M93" s="188">
        <f t="shared" si="5"/>
        <v>40</v>
      </c>
      <c r="N93" s="191"/>
    </row>
    <row r="94" spans="1:14" ht="27.75" customHeight="1">
      <c r="A94" s="188"/>
      <c r="B94" s="190" t="s">
        <v>300</v>
      </c>
      <c r="C94" s="190" t="s">
        <v>232</v>
      </c>
      <c r="D94" s="190"/>
      <c r="E94" s="190"/>
      <c r="F94" s="190">
        <v>120</v>
      </c>
      <c r="G94" s="190">
        <v>10</v>
      </c>
      <c r="H94" s="190">
        <f t="shared" si="3"/>
        <v>130</v>
      </c>
      <c r="I94" s="190"/>
      <c r="J94" s="190">
        <v>100</v>
      </c>
      <c r="K94" s="190">
        <v>10</v>
      </c>
      <c r="L94" s="190">
        <f t="shared" si="4"/>
        <v>110</v>
      </c>
      <c r="M94" s="188">
        <f t="shared" si="5"/>
        <v>240</v>
      </c>
      <c r="N94" s="191"/>
    </row>
    <row r="95" spans="1:14" ht="48" customHeight="1">
      <c r="A95" s="188"/>
      <c r="B95" s="190" t="s">
        <v>301</v>
      </c>
      <c r="C95" s="190" t="s">
        <v>232</v>
      </c>
      <c r="D95" s="190"/>
      <c r="E95" s="190"/>
      <c r="F95" s="190">
        <v>220</v>
      </c>
      <c r="G95" s="190">
        <v>10</v>
      </c>
      <c r="H95" s="190">
        <f t="shared" si="3"/>
        <v>230</v>
      </c>
      <c r="I95" s="190"/>
      <c r="J95" s="190">
        <v>120</v>
      </c>
      <c r="K95" s="190">
        <v>10</v>
      </c>
      <c r="L95" s="190">
        <f t="shared" si="4"/>
        <v>130</v>
      </c>
      <c r="M95" s="188">
        <f t="shared" si="5"/>
        <v>360</v>
      </c>
      <c r="N95" s="191" t="s">
        <v>302</v>
      </c>
    </row>
    <row r="96" spans="1:14" ht="25.5" customHeight="1">
      <c r="A96" s="188"/>
      <c r="B96" s="190" t="s">
        <v>303</v>
      </c>
      <c r="C96" s="190" t="s">
        <v>232</v>
      </c>
      <c r="D96" s="190"/>
      <c r="E96" s="190"/>
      <c r="F96" s="190"/>
      <c r="G96" s="190"/>
      <c r="H96" s="190"/>
      <c r="I96" s="190"/>
      <c r="J96" s="190">
        <v>100</v>
      </c>
      <c r="K96" s="190"/>
      <c r="L96" s="190"/>
      <c r="M96" s="188"/>
      <c r="N96" s="191"/>
    </row>
    <row r="97" spans="1:14" ht="25.5" customHeight="1">
      <c r="A97" s="188"/>
      <c r="B97" s="190" t="s">
        <v>304</v>
      </c>
      <c r="C97" s="190" t="s">
        <v>232</v>
      </c>
      <c r="D97" s="190"/>
      <c r="E97" s="190"/>
      <c r="F97" s="190"/>
      <c r="G97" s="190"/>
      <c r="H97" s="190"/>
      <c r="I97" s="190"/>
      <c r="J97" s="190">
        <v>20</v>
      </c>
      <c r="K97" s="190"/>
      <c r="L97" s="190"/>
      <c r="M97" s="188"/>
      <c r="N97" s="191"/>
    </row>
    <row r="98" spans="1:14" s="29" customFormat="1" ht="27.75" customHeight="1">
      <c r="A98" s="188"/>
      <c r="B98" s="188" t="s">
        <v>237</v>
      </c>
      <c r="C98" s="188"/>
      <c r="D98" s="188">
        <f>SUM(D99:D105)</f>
        <v>997</v>
      </c>
      <c r="E98" s="188">
        <f>SUM(E99:E105)</f>
        <v>204.65999999999997</v>
      </c>
      <c r="F98" s="188">
        <f>SUM(F99:F105)</f>
        <v>580</v>
      </c>
      <c r="G98" s="188">
        <f>SUM(G99:G105)</f>
        <v>740</v>
      </c>
      <c r="H98" s="188">
        <f t="shared" si="3"/>
        <v>1524.6599999999999</v>
      </c>
      <c r="I98" s="188">
        <f>SUM(I99:I105)</f>
        <v>204.65999999999997</v>
      </c>
      <c r="J98" s="188">
        <f>SUM(J99:J105)</f>
        <v>300</v>
      </c>
      <c r="K98" s="188">
        <f>SUM(K99:K105)</f>
        <v>40</v>
      </c>
      <c r="L98" s="188">
        <f t="shared" si="4"/>
        <v>544.66</v>
      </c>
      <c r="M98" s="188">
        <f t="shared" si="5"/>
        <v>1072.3199999999997</v>
      </c>
      <c r="N98" s="189"/>
    </row>
    <row r="99" spans="1:14" ht="27.75" customHeight="1">
      <c r="A99" s="188"/>
      <c r="B99" s="190" t="s">
        <v>305</v>
      </c>
      <c r="C99" s="190" t="s">
        <v>226</v>
      </c>
      <c r="D99" s="190">
        <v>112</v>
      </c>
      <c r="E99" s="190">
        <v>21.96</v>
      </c>
      <c r="F99" s="190"/>
      <c r="G99" s="190">
        <v>10</v>
      </c>
      <c r="H99" s="190">
        <f t="shared" si="3"/>
        <v>31.96</v>
      </c>
      <c r="I99" s="190">
        <v>21.96</v>
      </c>
      <c r="J99" s="190">
        <v>20</v>
      </c>
      <c r="K99" s="190">
        <v>10</v>
      </c>
      <c r="L99" s="190">
        <f t="shared" si="4"/>
        <v>51.96</v>
      </c>
      <c r="M99" s="188">
        <f t="shared" si="5"/>
        <v>-28.08</v>
      </c>
      <c r="N99" s="191"/>
    </row>
    <row r="100" spans="1:14" ht="35.25" customHeight="1">
      <c r="A100" s="188"/>
      <c r="B100" s="190" t="s">
        <v>306</v>
      </c>
      <c r="C100" s="190" t="s">
        <v>228</v>
      </c>
      <c r="D100" s="190">
        <v>226</v>
      </c>
      <c r="E100" s="190">
        <v>52.92</v>
      </c>
      <c r="F100" s="190">
        <v>190</v>
      </c>
      <c r="G100" s="190">
        <v>10</v>
      </c>
      <c r="H100" s="190">
        <f t="shared" si="3"/>
        <v>252.92000000000002</v>
      </c>
      <c r="I100" s="190">
        <v>52.92</v>
      </c>
      <c r="J100" s="190">
        <v>120</v>
      </c>
      <c r="K100" s="190">
        <v>10</v>
      </c>
      <c r="L100" s="190">
        <f t="shared" si="4"/>
        <v>182.92000000000002</v>
      </c>
      <c r="M100" s="188">
        <f t="shared" si="5"/>
        <v>209.84000000000003</v>
      </c>
      <c r="N100" s="191"/>
    </row>
    <row r="101" spans="1:14" ht="27.75" customHeight="1">
      <c r="A101" s="188"/>
      <c r="B101" s="190" t="s">
        <v>307</v>
      </c>
      <c r="C101" s="190" t="s">
        <v>228</v>
      </c>
      <c r="D101" s="190">
        <v>367</v>
      </c>
      <c r="E101" s="190">
        <v>89.64</v>
      </c>
      <c r="F101" s="190">
        <v>150</v>
      </c>
      <c r="G101" s="190">
        <v>10</v>
      </c>
      <c r="H101" s="190">
        <f t="shared" si="3"/>
        <v>249.64</v>
      </c>
      <c r="I101" s="190">
        <v>89.64</v>
      </c>
      <c r="J101" s="190">
        <v>20</v>
      </c>
      <c r="K101" s="190">
        <v>10</v>
      </c>
      <c r="L101" s="190">
        <f t="shared" si="4"/>
        <v>119.64</v>
      </c>
      <c r="M101" s="188">
        <f t="shared" si="5"/>
        <v>2.2799999999999727</v>
      </c>
      <c r="N101" s="191"/>
    </row>
    <row r="102" spans="1:14" ht="27.75" customHeight="1">
      <c r="A102" s="188"/>
      <c r="B102" s="190" t="s">
        <v>308</v>
      </c>
      <c r="C102" s="190" t="s">
        <v>228</v>
      </c>
      <c r="D102" s="190">
        <v>141</v>
      </c>
      <c r="E102" s="190">
        <v>25.2</v>
      </c>
      <c r="F102" s="190">
        <v>120</v>
      </c>
      <c r="G102" s="190">
        <v>10</v>
      </c>
      <c r="H102" s="190">
        <f t="shared" si="3"/>
        <v>155.2</v>
      </c>
      <c r="I102" s="190">
        <v>25.2</v>
      </c>
      <c r="J102" s="190">
        <v>100</v>
      </c>
      <c r="K102" s="190">
        <v>10</v>
      </c>
      <c r="L102" s="190">
        <f t="shared" si="4"/>
        <v>135.2</v>
      </c>
      <c r="M102" s="188">
        <f t="shared" si="5"/>
        <v>149.39999999999998</v>
      </c>
      <c r="N102" s="191"/>
    </row>
    <row r="103" spans="1:14" ht="27.75" customHeight="1">
      <c r="A103" s="188"/>
      <c r="B103" s="190" t="s">
        <v>309</v>
      </c>
      <c r="C103" s="190" t="s">
        <v>228</v>
      </c>
      <c r="D103" s="190">
        <v>6</v>
      </c>
      <c r="E103" s="190">
        <v>0</v>
      </c>
      <c r="F103" s="190"/>
      <c r="G103" s="190"/>
      <c r="H103" s="190">
        <f t="shared" si="3"/>
        <v>0</v>
      </c>
      <c r="I103" s="190">
        <v>0</v>
      </c>
      <c r="J103" s="190"/>
      <c r="K103" s="190"/>
      <c r="L103" s="190">
        <f t="shared" si="4"/>
        <v>0</v>
      </c>
      <c r="M103" s="188">
        <f t="shared" si="5"/>
        <v>-6</v>
      </c>
      <c r="N103" s="191"/>
    </row>
    <row r="104" spans="1:14" ht="27.75" customHeight="1">
      <c r="A104" s="188"/>
      <c r="B104" s="190" t="s">
        <v>310</v>
      </c>
      <c r="C104" s="190" t="s">
        <v>228</v>
      </c>
      <c r="D104" s="190">
        <v>94</v>
      </c>
      <c r="E104" s="190">
        <v>8.82</v>
      </c>
      <c r="F104" s="190">
        <v>50</v>
      </c>
      <c r="G104" s="190">
        <v>700</v>
      </c>
      <c r="H104" s="190">
        <f t="shared" si="3"/>
        <v>758.82</v>
      </c>
      <c r="I104" s="190">
        <v>8.82</v>
      </c>
      <c r="J104" s="190">
        <v>20</v>
      </c>
      <c r="K104" s="190"/>
      <c r="L104" s="190">
        <f t="shared" si="4"/>
        <v>28.82</v>
      </c>
      <c r="M104" s="188">
        <f t="shared" si="5"/>
        <v>693.6400000000001</v>
      </c>
      <c r="N104" s="191" t="s">
        <v>242</v>
      </c>
    </row>
    <row r="105" spans="1:14" ht="27.75" customHeight="1">
      <c r="A105" s="188"/>
      <c r="B105" s="190" t="s">
        <v>311</v>
      </c>
      <c r="C105" s="190" t="s">
        <v>228</v>
      </c>
      <c r="D105" s="190">
        <v>51</v>
      </c>
      <c r="E105" s="190">
        <v>6.12</v>
      </c>
      <c r="F105" s="190">
        <v>70</v>
      </c>
      <c r="G105" s="190"/>
      <c r="H105" s="190">
        <f t="shared" si="3"/>
        <v>76.12</v>
      </c>
      <c r="I105" s="190">
        <v>6.12</v>
      </c>
      <c r="J105" s="190">
        <v>20</v>
      </c>
      <c r="K105" s="190"/>
      <c r="L105" s="190">
        <f t="shared" si="4"/>
        <v>26.12</v>
      </c>
      <c r="M105" s="188">
        <f t="shared" si="5"/>
        <v>51.24000000000001</v>
      </c>
      <c r="N105" s="191"/>
    </row>
    <row r="106" spans="1:14" s="28" customFormat="1" ht="27.75" customHeight="1">
      <c r="A106" s="188" t="s">
        <v>312</v>
      </c>
      <c r="B106" s="188" t="s">
        <v>86</v>
      </c>
      <c r="C106" s="188"/>
      <c r="D106" s="188">
        <f>SUM(D107+D111)</f>
        <v>63</v>
      </c>
      <c r="E106" s="188">
        <f>SUM(E107+E111)</f>
        <v>16.02</v>
      </c>
      <c r="F106" s="188">
        <f>SUM(F107+F111)</f>
        <v>90</v>
      </c>
      <c r="G106" s="188">
        <f>SUM(G107+G111)</f>
        <v>12</v>
      </c>
      <c r="H106" s="188">
        <f t="shared" si="3"/>
        <v>118.02</v>
      </c>
      <c r="I106" s="188">
        <f>SUM(I107+I111)</f>
        <v>16.02</v>
      </c>
      <c r="J106" s="188">
        <f>SUM(J107+J111)</f>
        <v>150</v>
      </c>
      <c r="K106" s="188">
        <f>SUM(K107+K111)</f>
        <v>12</v>
      </c>
      <c r="L106" s="188">
        <f t="shared" si="4"/>
        <v>178.02</v>
      </c>
      <c r="M106" s="188">
        <f t="shared" si="5"/>
        <v>233.04000000000002</v>
      </c>
      <c r="N106" s="188"/>
    </row>
    <row r="107" spans="1:14" s="29" customFormat="1" ht="27.75" customHeight="1">
      <c r="A107" s="188"/>
      <c r="B107" s="188" t="s">
        <v>241</v>
      </c>
      <c r="C107" s="188"/>
      <c r="D107" s="188">
        <v>9</v>
      </c>
      <c r="E107" s="188">
        <v>2.34</v>
      </c>
      <c r="F107" s="188">
        <f>SUM(F108:F110)</f>
        <v>30</v>
      </c>
      <c r="G107" s="188">
        <f>SUM(G108:G110)</f>
        <v>12</v>
      </c>
      <c r="H107" s="188">
        <f t="shared" si="3"/>
        <v>44.34</v>
      </c>
      <c r="I107" s="188">
        <v>2.34</v>
      </c>
      <c r="J107" s="188">
        <f>SUM(J108:J110)</f>
        <v>40</v>
      </c>
      <c r="K107" s="188">
        <f>SUM(K108:K110)</f>
        <v>12</v>
      </c>
      <c r="L107" s="188">
        <f t="shared" si="4"/>
        <v>54.34</v>
      </c>
      <c r="M107" s="188">
        <f t="shared" si="5"/>
        <v>89.68</v>
      </c>
      <c r="N107" s="189"/>
    </row>
    <row r="108" spans="1:14" ht="27.75" customHeight="1">
      <c r="A108" s="190"/>
      <c r="B108" s="190" t="s">
        <v>225</v>
      </c>
      <c r="C108" s="190" t="s">
        <v>226</v>
      </c>
      <c r="D108" s="190"/>
      <c r="E108" s="190"/>
      <c r="F108" s="190"/>
      <c r="G108" s="190">
        <v>12</v>
      </c>
      <c r="H108" s="190">
        <f t="shared" si="3"/>
        <v>12</v>
      </c>
      <c r="I108" s="190"/>
      <c r="J108" s="190"/>
      <c r="K108" s="190">
        <v>12</v>
      </c>
      <c r="L108" s="190">
        <f t="shared" si="4"/>
        <v>12</v>
      </c>
      <c r="M108" s="188">
        <f t="shared" si="5"/>
        <v>24</v>
      </c>
      <c r="N108" s="191"/>
    </row>
    <row r="109" spans="1:14" ht="27.75" customHeight="1">
      <c r="A109" s="188"/>
      <c r="B109" s="190" t="s">
        <v>313</v>
      </c>
      <c r="C109" s="190" t="s">
        <v>232</v>
      </c>
      <c r="D109" s="190"/>
      <c r="E109" s="190"/>
      <c r="F109" s="190">
        <v>30</v>
      </c>
      <c r="G109" s="190"/>
      <c r="H109" s="190">
        <f t="shared" si="3"/>
        <v>30</v>
      </c>
      <c r="I109" s="190"/>
      <c r="J109" s="190">
        <v>40</v>
      </c>
      <c r="K109" s="190"/>
      <c r="L109" s="190">
        <f t="shared" si="4"/>
        <v>40</v>
      </c>
      <c r="M109" s="188">
        <f t="shared" si="5"/>
        <v>70</v>
      </c>
      <c r="N109" s="191"/>
    </row>
    <row r="110" spans="1:14" ht="27.75" customHeight="1">
      <c r="A110" s="188"/>
      <c r="B110" s="190" t="s">
        <v>314</v>
      </c>
      <c r="C110" s="190" t="s">
        <v>232</v>
      </c>
      <c r="D110" s="190"/>
      <c r="E110" s="190"/>
      <c r="F110" s="190"/>
      <c r="G110" s="190"/>
      <c r="H110" s="190">
        <f t="shared" si="3"/>
        <v>0</v>
      </c>
      <c r="I110" s="190"/>
      <c r="J110" s="190"/>
      <c r="K110" s="190"/>
      <c r="L110" s="190">
        <f t="shared" si="4"/>
        <v>0</v>
      </c>
      <c r="M110" s="188">
        <f t="shared" si="5"/>
        <v>0</v>
      </c>
      <c r="N110" s="191"/>
    </row>
    <row r="111" spans="1:14" s="29" customFormat="1" ht="27.75" customHeight="1">
      <c r="A111" s="188"/>
      <c r="B111" s="188" t="s">
        <v>237</v>
      </c>
      <c r="C111" s="188"/>
      <c r="D111" s="188">
        <f>SUM(D112:D113)</f>
        <v>54</v>
      </c>
      <c r="E111" s="188">
        <f>SUM(E112:E113)</f>
        <v>13.68</v>
      </c>
      <c r="F111" s="188">
        <f>SUM(F112:F113)</f>
        <v>60</v>
      </c>
      <c r="G111" s="188">
        <f>SUM(G112:G113)</f>
        <v>0</v>
      </c>
      <c r="H111" s="188">
        <f t="shared" si="3"/>
        <v>73.68</v>
      </c>
      <c r="I111" s="188">
        <f>SUM(I112:I113)</f>
        <v>13.68</v>
      </c>
      <c r="J111" s="188">
        <f>SUM(J112:J113)</f>
        <v>110</v>
      </c>
      <c r="K111" s="188">
        <f>SUM(K112:K113)</f>
        <v>0</v>
      </c>
      <c r="L111" s="188">
        <f t="shared" si="4"/>
        <v>123.68</v>
      </c>
      <c r="M111" s="188">
        <f t="shared" si="5"/>
        <v>143.36</v>
      </c>
      <c r="N111" s="189"/>
    </row>
    <row r="112" spans="1:14" ht="27.75" customHeight="1">
      <c r="A112" s="188"/>
      <c r="B112" s="190" t="s">
        <v>315</v>
      </c>
      <c r="C112" s="190" t="s">
        <v>228</v>
      </c>
      <c r="D112" s="190">
        <v>19</v>
      </c>
      <c r="E112" s="190">
        <v>4.32</v>
      </c>
      <c r="F112" s="190">
        <v>60</v>
      </c>
      <c r="G112" s="190"/>
      <c r="H112" s="190">
        <f t="shared" si="3"/>
        <v>64.32</v>
      </c>
      <c r="I112" s="190">
        <v>4.32</v>
      </c>
      <c r="J112" s="190">
        <v>40</v>
      </c>
      <c r="K112" s="190"/>
      <c r="L112" s="190">
        <f t="shared" si="4"/>
        <v>44.32</v>
      </c>
      <c r="M112" s="188">
        <f t="shared" si="5"/>
        <v>89.63999999999999</v>
      </c>
      <c r="N112" s="191"/>
    </row>
    <row r="113" spans="1:14" ht="27.75" customHeight="1">
      <c r="A113" s="188"/>
      <c r="B113" s="190" t="s">
        <v>316</v>
      </c>
      <c r="C113" s="190" t="s">
        <v>228</v>
      </c>
      <c r="D113" s="190">
        <v>35</v>
      </c>
      <c r="E113" s="190">
        <v>9.36</v>
      </c>
      <c r="F113" s="190"/>
      <c r="G113" s="190"/>
      <c r="H113" s="190">
        <f t="shared" si="3"/>
        <v>9.36</v>
      </c>
      <c r="I113" s="190">
        <v>9.36</v>
      </c>
      <c r="J113" s="190">
        <v>70</v>
      </c>
      <c r="K113" s="190"/>
      <c r="L113" s="190">
        <f t="shared" si="4"/>
        <v>79.36</v>
      </c>
      <c r="M113" s="188">
        <f t="shared" si="5"/>
        <v>53.72</v>
      </c>
      <c r="N113" s="191"/>
    </row>
    <row r="114" spans="1:14" s="28" customFormat="1" ht="27.75" customHeight="1">
      <c r="A114" s="188" t="s">
        <v>317</v>
      </c>
      <c r="B114" s="188" t="s">
        <v>87</v>
      </c>
      <c r="C114" s="188"/>
      <c r="D114" s="188">
        <f>SUM(D115+D120)</f>
        <v>2119</v>
      </c>
      <c r="E114" s="188">
        <f>SUM(E115+E120)</f>
        <v>466.74</v>
      </c>
      <c r="F114" s="188">
        <f>SUM(F115+F120)</f>
        <v>430</v>
      </c>
      <c r="G114" s="188">
        <f>SUM(G115+G120)</f>
        <v>372</v>
      </c>
      <c r="H114" s="188">
        <f t="shared" si="3"/>
        <v>1268.74</v>
      </c>
      <c r="I114" s="188">
        <f>SUM(I115+I120)</f>
        <v>466.74</v>
      </c>
      <c r="J114" s="188">
        <f>SUM(J115+J120)</f>
        <v>480</v>
      </c>
      <c r="K114" s="188">
        <f>SUM(K115+K120)</f>
        <v>972</v>
      </c>
      <c r="L114" s="188">
        <f t="shared" si="4"/>
        <v>1918.74</v>
      </c>
      <c r="M114" s="188">
        <f t="shared" si="5"/>
        <v>1068.48</v>
      </c>
      <c r="N114" s="188"/>
    </row>
    <row r="115" spans="1:14" s="29" customFormat="1" ht="27.75" customHeight="1">
      <c r="A115" s="188"/>
      <c r="B115" s="188" t="s">
        <v>241</v>
      </c>
      <c r="C115" s="188"/>
      <c r="D115" s="188">
        <v>540</v>
      </c>
      <c r="E115" s="188">
        <v>89.19</v>
      </c>
      <c r="F115" s="188">
        <f>SUM(F116:F118)</f>
        <v>170</v>
      </c>
      <c r="G115" s="188">
        <f>SUM(G116:G118)</f>
        <v>352</v>
      </c>
      <c r="H115" s="188">
        <f t="shared" si="3"/>
        <v>611.19</v>
      </c>
      <c r="I115" s="188">
        <v>89.19</v>
      </c>
      <c r="J115" s="188">
        <f>SUM(J116:J119)</f>
        <v>190</v>
      </c>
      <c r="K115" s="188">
        <f>SUM(K116:K118)</f>
        <v>352</v>
      </c>
      <c r="L115" s="188">
        <f t="shared" si="4"/>
        <v>631.19</v>
      </c>
      <c r="M115" s="188">
        <f t="shared" si="5"/>
        <v>702.3800000000001</v>
      </c>
      <c r="N115" s="189"/>
    </row>
    <row r="116" spans="1:14" ht="27.75" customHeight="1">
      <c r="A116" s="190"/>
      <c r="B116" s="190" t="s">
        <v>225</v>
      </c>
      <c r="C116" s="190" t="s">
        <v>226</v>
      </c>
      <c r="D116" s="190"/>
      <c r="E116" s="190"/>
      <c r="F116" s="190"/>
      <c r="G116" s="190">
        <v>12</v>
      </c>
      <c r="H116" s="190">
        <f t="shared" si="3"/>
        <v>12</v>
      </c>
      <c r="I116" s="190"/>
      <c r="J116" s="190"/>
      <c r="K116" s="190">
        <v>12</v>
      </c>
      <c r="L116" s="190">
        <f t="shared" si="4"/>
        <v>12</v>
      </c>
      <c r="M116" s="188">
        <f t="shared" si="5"/>
        <v>24</v>
      </c>
      <c r="N116" s="191"/>
    </row>
    <row r="117" spans="1:14" ht="48.75" customHeight="1">
      <c r="A117" s="188"/>
      <c r="B117" s="190" t="s">
        <v>318</v>
      </c>
      <c r="C117" s="190" t="s">
        <v>232</v>
      </c>
      <c r="D117" s="190"/>
      <c r="E117" s="190"/>
      <c r="F117" s="190">
        <v>100</v>
      </c>
      <c r="G117" s="190">
        <v>330</v>
      </c>
      <c r="H117" s="190">
        <f t="shared" si="3"/>
        <v>430</v>
      </c>
      <c r="I117" s="190"/>
      <c r="J117" s="190">
        <v>50</v>
      </c>
      <c r="K117" s="190">
        <v>10</v>
      </c>
      <c r="L117" s="190">
        <f t="shared" si="4"/>
        <v>60</v>
      </c>
      <c r="M117" s="188">
        <f t="shared" si="5"/>
        <v>490</v>
      </c>
      <c r="N117" s="191" t="s">
        <v>248</v>
      </c>
    </row>
    <row r="118" spans="1:14" ht="27.75" customHeight="1">
      <c r="A118" s="188"/>
      <c r="B118" s="190" t="s">
        <v>319</v>
      </c>
      <c r="C118" s="190" t="s">
        <v>232</v>
      </c>
      <c r="D118" s="190"/>
      <c r="E118" s="190"/>
      <c r="F118" s="190">
        <v>70</v>
      </c>
      <c r="G118" s="190">
        <v>10</v>
      </c>
      <c r="H118" s="190">
        <f t="shared" si="3"/>
        <v>80</v>
      </c>
      <c r="I118" s="190"/>
      <c r="J118" s="190">
        <v>100</v>
      </c>
      <c r="K118" s="190">
        <v>330</v>
      </c>
      <c r="L118" s="190">
        <f t="shared" si="4"/>
        <v>430</v>
      </c>
      <c r="M118" s="188">
        <f t="shared" si="5"/>
        <v>510</v>
      </c>
      <c r="N118" s="191" t="s">
        <v>248</v>
      </c>
    </row>
    <row r="119" spans="1:14" ht="27.75" customHeight="1">
      <c r="A119" s="188"/>
      <c r="B119" s="190" t="s">
        <v>320</v>
      </c>
      <c r="C119" s="190" t="s">
        <v>232</v>
      </c>
      <c r="D119" s="190"/>
      <c r="E119" s="190"/>
      <c r="F119" s="190"/>
      <c r="G119" s="190"/>
      <c r="H119" s="190"/>
      <c r="I119" s="190"/>
      <c r="J119" s="190">
        <v>40</v>
      </c>
      <c r="K119" s="190"/>
      <c r="L119" s="190"/>
      <c r="M119" s="188"/>
      <c r="N119" s="191"/>
    </row>
    <row r="120" spans="1:14" s="29" customFormat="1" ht="27.75" customHeight="1">
      <c r="A120" s="188"/>
      <c r="B120" s="188" t="s">
        <v>237</v>
      </c>
      <c r="C120" s="188"/>
      <c r="D120" s="188">
        <f>SUM(D121:D124)</f>
        <v>1579</v>
      </c>
      <c r="E120" s="188">
        <f>SUM(E121:E124)</f>
        <v>377.55</v>
      </c>
      <c r="F120" s="188">
        <f>SUM(F121:F124)</f>
        <v>260</v>
      </c>
      <c r="G120" s="188">
        <f>SUM(G121:G124)</f>
        <v>20</v>
      </c>
      <c r="H120" s="188">
        <f t="shared" si="3"/>
        <v>657.55</v>
      </c>
      <c r="I120" s="188">
        <f>SUM(I121:I124)</f>
        <v>377.55</v>
      </c>
      <c r="J120" s="188">
        <f>SUM(J121:J124)</f>
        <v>290</v>
      </c>
      <c r="K120" s="188">
        <f>SUM(K121:K124)</f>
        <v>620</v>
      </c>
      <c r="L120" s="188">
        <f t="shared" si="4"/>
        <v>1287.55</v>
      </c>
      <c r="M120" s="188">
        <f t="shared" si="5"/>
        <v>366.0999999999999</v>
      </c>
      <c r="N120" s="189"/>
    </row>
    <row r="121" spans="1:14" ht="27.75" customHeight="1">
      <c r="A121" s="188"/>
      <c r="B121" s="190" t="s">
        <v>321</v>
      </c>
      <c r="C121" s="190" t="s">
        <v>226</v>
      </c>
      <c r="D121" s="190">
        <v>883</v>
      </c>
      <c r="E121" s="190">
        <v>212.76</v>
      </c>
      <c r="F121" s="190">
        <v>100</v>
      </c>
      <c r="G121" s="190">
        <v>10</v>
      </c>
      <c r="H121" s="190">
        <f t="shared" si="3"/>
        <v>322.76</v>
      </c>
      <c r="I121" s="190">
        <v>212.76</v>
      </c>
      <c r="J121" s="190">
        <v>100</v>
      </c>
      <c r="K121" s="190">
        <v>310</v>
      </c>
      <c r="L121" s="190">
        <f t="shared" si="4"/>
        <v>622.76</v>
      </c>
      <c r="M121" s="188">
        <f t="shared" si="5"/>
        <v>62.51999999999998</v>
      </c>
      <c r="N121" s="191" t="s">
        <v>322</v>
      </c>
    </row>
    <row r="122" spans="1:14" ht="27.75" customHeight="1">
      <c r="A122" s="188"/>
      <c r="B122" s="190" t="s">
        <v>323</v>
      </c>
      <c r="C122" s="190" t="s">
        <v>228</v>
      </c>
      <c r="D122" s="190">
        <v>349</v>
      </c>
      <c r="E122" s="190">
        <v>88.47</v>
      </c>
      <c r="F122" s="190">
        <v>70</v>
      </c>
      <c r="G122" s="190">
        <v>10</v>
      </c>
      <c r="H122" s="190">
        <f t="shared" si="3"/>
        <v>168.47</v>
      </c>
      <c r="I122" s="190">
        <v>88.47</v>
      </c>
      <c r="J122" s="190">
        <v>100</v>
      </c>
      <c r="K122" s="190">
        <v>10</v>
      </c>
      <c r="L122" s="190">
        <f t="shared" si="4"/>
        <v>198.47</v>
      </c>
      <c r="M122" s="188">
        <f t="shared" si="5"/>
        <v>17.939999999999998</v>
      </c>
      <c r="N122" s="191"/>
    </row>
    <row r="123" spans="1:14" ht="27.75" customHeight="1">
      <c r="A123" s="188"/>
      <c r="B123" s="190" t="s">
        <v>324</v>
      </c>
      <c r="C123" s="190" t="s">
        <v>228</v>
      </c>
      <c r="D123" s="190">
        <v>149</v>
      </c>
      <c r="E123" s="190">
        <v>35.82</v>
      </c>
      <c r="F123" s="190">
        <v>40</v>
      </c>
      <c r="G123" s="190"/>
      <c r="H123" s="190">
        <f t="shared" si="3"/>
        <v>75.82</v>
      </c>
      <c r="I123" s="190">
        <v>35.82</v>
      </c>
      <c r="J123" s="190">
        <v>50</v>
      </c>
      <c r="K123" s="190"/>
      <c r="L123" s="190">
        <f t="shared" si="4"/>
        <v>85.82</v>
      </c>
      <c r="M123" s="188">
        <f t="shared" si="5"/>
        <v>12.639999999999986</v>
      </c>
      <c r="N123" s="191"/>
    </row>
    <row r="124" spans="1:14" ht="27.75" customHeight="1">
      <c r="A124" s="188"/>
      <c r="B124" s="190" t="s">
        <v>325</v>
      </c>
      <c r="C124" s="190" t="s">
        <v>228</v>
      </c>
      <c r="D124" s="190">
        <v>198</v>
      </c>
      <c r="E124" s="190">
        <v>40.5</v>
      </c>
      <c r="F124" s="190">
        <v>50</v>
      </c>
      <c r="G124" s="190"/>
      <c r="H124" s="190">
        <f t="shared" si="3"/>
        <v>90.5</v>
      </c>
      <c r="I124" s="190">
        <v>40.5</v>
      </c>
      <c r="J124" s="190">
        <v>40</v>
      </c>
      <c r="K124" s="190">
        <v>300</v>
      </c>
      <c r="L124" s="190">
        <f t="shared" si="4"/>
        <v>380.5</v>
      </c>
      <c r="M124" s="188">
        <f t="shared" si="5"/>
        <v>273</v>
      </c>
      <c r="N124" s="191" t="s">
        <v>272</v>
      </c>
    </row>
    <row r="125" spans="1:14" s="28" customFormat="1" ht="27.75" customHeight="1">
      <c r="A125" s="188" t="s">
        <v>326</v>
      </c>
      <c r="B125" s="188" t="s">
        <v>88</v>
      </c>
      <c r="C125" s="188"/>
      <c r="D125" s="188">
        <f>SUM(D126+D130)</f>
        <v>453</v>
      </c>
      <c r="E125" s="188">
        <f>SUM(E126+E130)</f>
        <v>89.00999999999999</v>
      </c>
      <c r="F125" s="188">
        <f>SUM(F126+F130)</f>
        <v>440</v>
      </c>
      <c r="G125" s="188">
        <f>SUM(G126+G130)</f>
        <v>84</v>
      </c>
      <c r="H125" s="188">
        <f t="shared" si="3"/>
        <v>613.01</v>
      </c>
      <c r="I125" s="188">
        <f>SUM(I126+I130)</f>
        <v>89.00999999999999</v>
      </c>
      <c r="J125" s="188">
        <f>SUM(J126+J130)</f>
        <v>410</v>
      </c>
      <c r="K125" s="188">
        <f>SUM(K126+K130)</f>
        <v>209</v>
      </c>
      <c r="L125" s="188">
        <f t="shared" si="4"/>
        <v>708.01</v>
      </c>
      <c r="M125" s="188">
        <f t="shared" si="5"/>
        <v>868.02</v>
      </c>
      <c r="N125" s="188"/>
    </row>
    <row r="126" spans="1:14" s="29" customFormat="1" ht="27.75" customHeight="1">
      <c r="A126" s="188"/>
      <c r="B126" s="188" t="s">
        <v>241</v>
      </c>
      <c r="C126" s="188"/>
      <c r="D126" s="188">
        <v>136</v>
      </c>
      <c r="E126" s="188">
        <v>23.85</v>
      </c>
      <c r="F126" s="188">
        <f>SUM(F127:F129)</f>
        <v>110</v>
      </c>
      <c r="G126" s="188">
        <f>SUM(G127:G129)</f>
        <v>30</v>
      </c>
      <c r="H126" s="188">
        <f t="shared" si="3"/>
        <v>163.85</v>
      </c>
      <c r="I126" s="188">
        <v>23.85</v>
      </c>
      <c r="J126" s="188">
        <f>SUM(J127:J129)</f>
        <v>110</v>
      </c>
      <c r="K126" s="188">
        <f>SUM(K127:K129)</f>
        <v>45</v>
      </c>
      <c r="L126" s="188">
        <f t="shared" si="4"/>
        <v>178.85</v>
      </c>
      <c r="M126" s="188">
        <f t="shared" si="5"/>
        <v>206.7</v>
      </c>
      <c r="N126" s="189"/>
    </row>
    <row r="127" spans="1:14" ht="27.75" customHeight="1">
      <c r="A127" s="190"/>
      <c r="B127" s="190" t="s">
        <v>225</v>
      </c>
      <c r="C127" s="190" t="s">
        <v>226</v>
      </c>
      <c r="D127" s="190"/>
      <c r="E127" s="190"/>
      <c r="F127" s="190"/>
      <c r="G127" s="190">
        <v>12</v>
      </c>
      <c r="H127" s="190">
        <f t="shared" si="3"/>
        <v>12</v>
      </c>
      <c r="I127" s="190"/>
      <c r="J127" s="190"/>
      <c r="K127" s="190">
        <v>12</v>
      </c>
      <c r="L127" s="190">
        <f t="shared" si="4"/>
        <v>12</v>
      </c>
      <c r="M127" s="188">
        <f t="shared" si="5"/>
        <v>24</v>
      </c>
      <c r="N127" s="191"/>
    </row>
    <row r="128" spans="1:14" ht="27.75" customHeight="1">
      <c r="A128" s="188"/>
      <c r="B128" s="190" t="s">
        <v>327</v>
      </c>
      <c r="C128" s="190" t="s">
        <v>232</v>
      </c>
      <c r="D128" s="190"/>
      <c r="E128" s="190"/>
      <c r="F128" s="190">
        <v>80</v>
      </c>
      <c r="G128" s="190">
        <v>9</v>
      </c>
      <c r="H128" s="190">
        <f t="shared" si="3"/>
        <v>89</v>
      </c>
      <c r="I128" s="190"/>
      <c r="J128" s="190">
        <v>60</v>
      </c>
      <c r="K128" s="190">
        <v>9</v>
      </c>
      <c r="L128" s="190">
        <f t="shared" si="4"/>
        <v>69</v>
      </c>
      <c r="M128" s="188">
        <f t="shared" si="5"/>
        <v>158</v>
      </c>
      <c r="N128" s="191"/>
    </row>
    <row r="129" spans="1:14" ht="27.75" customHeight="1">
      <c r="A129" s="188"/>
      <c r="B129" s="190" t="s">
        <v>328</v>
      </c>
      <c r="C129" s="190" t="s">
        <v>232</v>
      </c>
      <c r="D129" s="190"/>
      <c r="E129" s="190"/>
      <c r="F129" s="190">
        <v>30</v>
      </c>
      <c r="G129" s="190">
        <v>9</v>
      </c>
      <c r="H129" s="190">
        <f t="shared" si="3"/>
        <v>39</v>
      </c>
      <c r="I129" s="190"/>
      <c r="J129" s="190">
        <v>50</v>
      </c>
      <c r="K129" s="190">
        <v>24</v>
      </c>
      <c r="L129" s="190">
        <f t="shared" si="4"/>
        <v>74</v>
      </c>
      <c r="M129" s="188">
        <f t="shared" si="5"/>
        <v>113</v>
      </c>
      <c r="N129" s="191"/>
    </row>
    <row r="130" spans="1:14" s="29" customFormat="1" ht="27.75" customHeight="1">
      <c r="A130" s="188"/>
      <c r="B130" s="188" t="s">
        <v>237</v>
      </c>
      <c r="C130" s="188"/>
      <c r="D130" s="188">
        <f>SUM(D131:D139)</f>
        <v>317</v>
      </c>
      <c r="E130" s="188">
        <f>SUM(E131:E139)</f>
        <v>65.16</v>
      </c>
      <c r="F130" s="188">
        <f>SUM(F131:F139)</f>
        <v>330</v>
      </c>
      <c r="G130" s="188">
        <f>SUM(G131:G139)</f>
        <v>54</v>
      </c>
      <c r="H130" s="188">
        <f t="shared" si="3"/>
        <v>449.15999999999997</v>
      </c>
      <c r="I130" s="188">
        <f>SUM(I131:I139)</f>
        <v>65.16</v>
      </c>
      <c r="J130" s="188">
        <f>SUM(J131:J139)</f>
        <v>300</v>
      </c>
      <c r="K130" s="188">
        <f>SUM(K131:K139)</f>
        <v>164</v>
      </c>
      <c r="L130" s="188">
        <f t="shared" si="4"/>
        <v>529.16</v>
      </c>
      <c r="M130" s="188">
        <f t="shared" si="5"/>
        <v>661.3199999999999</v>
      </c>
      <c r="N130" s="189"/>
    </row>
    <row r="131" spans="1:14" ht="27.75" customHeight="1">
      <c r="A131" s="188"/>
      <c r="B131" s="190" t="s">
        <v>329</v>
      </c>
      <c r="C131" s="190" t="s">
        <v>228</v>
      </c>
      <c r="D131" s="190">
        <v>69</v>
      </c>
      <c r="E131" s="190">
        <v>13.59</v>
      </c>
      <c r="F131" s="190">
        <v>70</v>
      </c>
      <c r="G131" s="190">
        <v>9</v>
      </c>
      <c r="H131" s="190">
        <f t="shared" si="3"/>
        <v>92.59</v>
      </c>
      <c r="I131" s="190">
        <v>13.59</v>
      </c>
      <c r="J131" s="190">
        <v>90</v>
      </c>
      <c r="K131" s="190">
        <v>24</v>
      </c>
      <c r="L131" s="190">
        <f t="shared" si="4"/>
        <v>127.59</v>
      </c>
      <c r="M131" s="188">
        <f t="shared" si="5"/>
        <v>151.18</v>
      </c>
      <c r="N131" s="191"/>
    </row>
    <row r="132" spans="1:14" ht="27.75" customHeight="1">
      <c r="A132" s="188"/>
      <c r="B132" s="190" t="s">
        <v>330</v>
      </c>
      <c r="C132" s="190" t="s">
        <v>228</v>
      </c>
      <c r="D132" s="190">
        <v>31</v>
      </c>
      <c r="E132" s="190">
        <v>7.74</v>
      </c>
      <c r="F132" s="190">
        <v>20</v>
      </c>
      <c r="G132" s="190">
        <v>9</v>
      </c>
      <c r="H132" s="190">
        <f t="shared" si="3"/>
        <v>36.74</v>
      </c>
      <c r="I132" s="190">
        <v>7.74</v>
      </c>
      <c r="J132" s="190"/>
      <c r="K132" s="190">
        <v>9</v>
      </c>
      <c r="L132" s="190">
        <f t="shared" si="4"/>
        <v>16.740000000000002</v>
      </c>
      <c r="M132" s="188">
        <f t="shared" si="5"/>
        <v>22.480000000000004</v>
      </c>
      <c r="N132" s="191"/>
    </row>
    <row r="133" spans="1:14" ht="27.75" customHeight="1">
      <c r="A133" s="188"/>
      <c r="B133" s="190" t="s">
        <v>331</v>
      </c>
      <c r="C133" s="190" t="s">
        <v>228</v>
      </c>
      <c r="D133" s="190">
        <v>6</v>
      </c>
      <c r="E133" s="190">
        <v>0</v>
      </c>
      <c r="F133" s="190">
        <v>30</v>
      </c>
      <c r="G133" s="190"/>
      <c r="H133" s="190">
        <f t="shared" si="3"/>
        <v>30</v>
      </c>
      <c r="I133" s="190">
        <v>0</v>
      </c>
      <c r="J133" s="190">
        <v>50</v>
      </c>
      <c r="K133" s="190"/>
      <c r="L133" s="190">
        <f t="shared" si="4"/>
        <v>50</v>
      </c>
      <c r="M133" s="188">
        <f t="shared" si="5"/>
        <v>74</v>
      </c>
      <c r="N133" s="191"/>
    </row>
    <row r="134" spans="1:14" ht="27.75" customHeight="1">
      <c r="A134" s="188"/>
      <c r="B134" s="190" t="s">
        <v>332</v>
      </c>
      <c r="C134" s="190" t="s">
        <v>228</v>
      </c>
      <c r="D134" s="190">
        <v>3</v>
      </c>
      <c r="E134" s="190">
        <v>0</v>
      </c>
      <c r="F134" s="190">
        <v>20</v>
      </c>
      <c r="G134" s="190"/>
      <c r="H134" s="190">
        <f t="shared" si="3"/>
        <v>20</v>
      </c>
      <c r="I134" s="190">
        <v>0</v>
      </c>
      <c r="J134" s="190">
        <v>20</v>
      </c>
      <c r="K134" s="190">
        <v>15</v>
      </c>
      <c r="L134" s="190">
        <f t="shared" si="4"/>
        <v>35</v>
      </c>
      <c r="M134" s="188">
        <f t="shared" si="5"/>
        <v>52</v>
      </c>
      <c r="N134" s="191"/>
    </row>
    <row r="135" spans="1:14" ht="27.75" customHeight="1">
      <c r="A135" s="188"/>
      <c r="B135" s="190" t="s">
        <v>333</v>
      </c>
      <c r="C135" s="190" t="s">
        <v>228</v>
      </c>
      <c r="D135" s="190">
        <v>0</v>
      </c>
      <c r="E135" s="190">
        <v>0</v>
      </c>
      <c r="F135" s="190">
        <v>20</v>
      </c>
      <c r="G135" s="190">
        <v>9</v>
      </c>
      <c r="H135" s="190">
        <f aca="true" t="shared" si="6" ref="H135:H191">E135+F135+G135</f>
        <v>29</v>
      </c>
      <c r="I135" s="190">
        <v>0</v>
      </c>
      <c r="J135" s="190">
        <v>10</v>
      </c>
      <c r="K135" s="190">
        <v>24</v>
      </c>
      <c r="L135" s="190">
        <f aca="true" t="shared" si="7" ref="L135:L191">I135+J135+K135</f>
        <v>34</v>
      </c>
      <c r="M135" s="188">
        <f t="shared" si="5"/>
        <v>63</v>
      </c>
      <c r="N135" s="191"/>
    </row>
    <row r="136" spans="1:14" ht="27.75" customHeight="1">
      <c r="A136" s="188"/>
      <c r="B136" s="190" t="s">
        <v>334</v>
      </c>
      <c r="C136" s="190" t="s">
        <v>228</v>
      </c>
      <c r="D136" s="190">
        <v>1</v>
      </c>
      <c r="E136" s="190">
        <v>0</v>
      </c>
      <c r="F136" s="190">
        <v>20</v>
      </c>
      <c r="G136" s="190">
        <v>9</v>
      </c>
      <c r="H136" s="190">
        <f t="shared" si="6"/>
        <v>29</v>
      </c>
      <c r="I136" s="190">
        <v>0</v>
      </c>
      <c r="J136" s="190">
        <v>10</v>
      </c>
      <c r="K136" s="190">
        <v>24</v>
      </c>
      <c r="L136" s="190">
        <f t="shared" si="7"/>
        <v>34</v>
      </c>
      <c r="M136" s="188">
        <f aca="true" t="shared" si="8" ref="M136:M194">H136+L136-D136</f>
        <v>62</v>
      </c>
      <c r="N136" s="191"/>
    </row>
    <row r="137" spans="1:14" ht="27.75" customHeight="1">
      <c r="A137" s="188"/>
      <c r="B137" s="190" t="s">
        <v>335</v>
      </c>
      <c r="C137" s="190" t="s">
        <v>228</v>
      </c>
      <c r="D137" s="190">
        <v>3</v>
      </c>
      <c r="E137" s="190">
        <v>0</v>
      </c>
      <c r="F137" s="190">
        <v>20</v>
      </c>
      <c r="G137" s="190"/>
      <c r="H137" s="190">
        <f t="shared" si="6"/>
        <v>20</v>
      </c>
      <c r="I137" s="190">
        <v>0</v>
      </c>
      <c r="J137" s="190"/>
      <c r="K137" s="190"/>
      <c r="L137" s="190">
        <f t="shared" si="7"/>
        <v>0</v>
      </c>
      <c r="M137" s="188">
        <f t="shared" si="8"/>
        <v>17</v>
      </c>
      <c r="N137" s="191"/>
    </row>
    <row r="138" spans="1:14" ht="27.75" customHeight="1">
      <c r="A138" s="188"/>
      <c r="B138" s="190" t="s">
        <v>336</v>
      </c>
      <c r="C138" s="190" t="s">
        <v>228</v>
      </c>
      <c r="D138" s="190">
        <v>66</v>
      </c>
      <c r="E138" s="190">
        <v>13.68</v>
      </c>
      <c r="F138" s="190">
        <v>20</v>
      </c>
      <c r="G138" s="190">
        <v>9</v>
      </c>
      <c r="H138" s="190">
        <f t="shared" si="6"/>
        <v>42.68</v>
      </c>
      <c r="I138" s="190">
        <v>13.68</v>
      </c>
      <c r="J138" s="190">
        <v>10</v>
      </c>
      <c r="K138" s="190">
        <v>9</v>
      </c>
      <c r="L138" s="190">
        <f t="shared" si="7"/>
        <v>32.68</v>
      </c>
      <c r="M138" s="188">
        <f t="shared" si="8"/>
        <v>9.36</v>
      </c>
      <c r="N138" s="191"/>
    </row>
    <row r="139" spans="1:14" ht="27.75" customHeight="1">
      <c r="A139" s="188"/>
      <c r="B139" s="190" t="s">
        <v>337</v>
      </c>
      <c r="C139" s="190" t="s">
        <v>228</v>
      </c>
      <c r="D139" s="190">
        <v>138</v>
      </c>
      <c r="E139" s="190">
        <v>30.15</v>
      </c>
      <c r="F139" s="190">
        <v>110</v>
      </c>
      <c r="G139" s="190">
        <v>9</v>
      </c>
      <c r="H139" s="190">
        <f t="shared" si="6"/>
        <v>149.15</v>
      </c>
      <c r="I139" s="190">
        <v>30.15</v>
      </c>
      <c r="J139" s="190">
        <v>110</v>
      </c>
      <c r="K139" s="190">
        <v>59</v>
      </c>
      <c r="L139" s="190">
        <f t="shared" si="7"/>
        <v>199.15</v>
      </c>
      <c r="M139" s="188">
        <f t="shared" si="8"/>
        <v>210.3</v>
      </c>
      <c r="N139" s="191"/>
    </row>
    <row r="140" spans="1:14" s="28" customFormat="1" ht="27.75" customHeight="1">
      <c r="A140" s="188" t="s">
        <v>338</v>
      </c>
      <c r="B140" s="188" t="s">
        <v>89</v>
      </c>
      <c r="C140" s="188"/>
      <c r="D140" s="188">
        <f>SUM(D141+D145)</f>
        <v>632</v>
      </c>
      <c r="E140" s="188">
        <f>SUM(E141+E145)</f>
        <v>154.70999999999998</v>
      </c>
      <c r="F140" s="188">
        <f>SUM(F141+F145)</f>
        <v>380</v>
      </c>
      <c r="G140" s="188">
        <f>SUM(G141+G145)</f>
        <v>12</v>
      </c>
      <c r="H140" s="188">
        <f t="shared" si="6"/>
        <v>546.71</v>
      </c>
      <c r="I140" s="188">
        <f>SUM(I141+I145)</f>
        <v>154.70999999999998</v>
      </c>
      <c r="J140" s="188">
        <f>SUM(J141+J145)</f>
        <v>380</v>
      </c>
      <c r="K140" s="188">
        <f>SUM(K141+K145)</f>
        <v>12</v>
      </c>
      <c r="L140" s="188">
        <f t="shared" si="7"/>
        <v>546.71</v>
      </c>
      <c r="M140" s="188">
        <f t="shared" si="8"/>
        <v>461.4200000000001</v>
      </c>
      <c r="N140" s="188"/>
    </row>
    <row r="141" spans="1:14" s="29" customFormat="1" ht="27.75" customHeight="1">
      <c r="A141" s="188"/>
      <c r="B141" s="188" t="s">
        <v>241</v>
      </c>
      <c r="C141" s="188"/>
      <c r="D141" s="188">
        <v>26</v>
      </c>
      <c r="E141" s="188">
        <v>5.13</v>
      </c>
      <c r="F141" s="188">
        <f>SUM(F142:F144)</f>
        <v>80</v>
      </c>
      <c r="G141" s="188">
        <f>SUM(G142:G144)</f>
        <v>12</v>
      </c>
      <c r="H141" s="188">
        <f t="shared" si="6"/>
        <v>97.13</v>
      </c>
      <c r="I141" s="188">
        <v>5.13</v>
      </c>
      <c r="J141" s="188">
        <f>SUM(J142:J144)</f>
        <v>90</v>
      </c>
      <c r="K141" s="188">
        <f>SUM(K142:K144)</f>
        <v>12</v>
      </c>
      <c r="L141" s="188">
        <f t="shared" si="7"/>
        <v>107.13</v>
      </c>
      <c r="M141" s="188">
        <f t="shared" si="8"/>
        <v>178.26</v>
      </c>
      <c r="N141" s="189"/>
    </row>
    <row r="142" spans="1:14" ht="27.75" customHeight="1">
      <c r="A142" s="190"/>
      <c r="B142" s="190" t="s">
        <v>225</v>
      </c>
      <c r="C142" s="190" t="s">
        <v>226</v>
      </c>
      <c r="D142" s="190"/>
      <c r="E142" s="190"/>
      <c r="F142" s="190"/>
      <c r="G142" s="190">
        <v>12</v>
      </c>
      <c r="H142" s="190">
        <f t="shared" si="6"/>
        <v>12</v>
      </c>
      <c r="I142" s="190"/>
      <c r="J142" s="190"/>
      <c r="K142" s="190">
        <v>12</v>
      </c>
      <c r="L142" s="190">
        <f t="shared" si="7"/>
        <v>12</v>
      </c>
      <c r="M142" s="188">
        <f t="shared" si="8"/>
        <v>24</v>
      </c>
      <c r="N142" s="191"/>
    </row>
    <row r="143" spans="1:14" ht="27.75" customHeight="1">
      <c r="A143" s="188"/>
      <c r="B143" s="190" t="s">
        <v>339</v>
      </c>
      <c r="C143" s="190" t="s">
        <v>232</v>
      </c>
      <c r="D143" s="190"/>
      <c r="E143" s="190"/>
      <c r="F143" s="190">
        <v>30</v>
      </c>
      <c r="G143" s="190"/>
      <c r="H143" s="190">
        <f t="shared" si="6"/>
        <v>30</v>
      </c>
      <c r="I143" s="190"/>
      <c r="J143" s="190">
        <v>40</v>
      </c>
      <c r="K143" s="190"/>
      <c r="L143" s="190">
        <f t="shared" si="7"/>
        <v>40</v>
      </c>
      <c r="M143" s="188">
        <f t="shared" si="8"/>
        <v>70</v>
      </c>
      <c r="N143" s="191"/>
    </row>
    <row r="144" spans="1:14" ht="27.75" customHeight="1">
      <c r="A144" s="188"/>
      <c r="B144" s="190" t="s">
        <v>340</v>
      </c>
      <c r="C144" s="190" t="s">
        <v>232</v>
      </c>
      <c r="D144" s="190"/>
      <c r="E144" s="190"/>
      <c r="F144" s="190">
        <v>50</v>
      </c>
      <c r="G144" s="190"/>
      <c r="H144" s="190">
        <f t="shared" si="6"/>
        <v>50</v>
      </c>
      <c r="I144" s="190"/>
      <c r="J144" s="190">
        <v>50</v>
      </c>
      <c r="K144" s="190"/>
      <c r="L144" s="190">
        <f t="shared" si="7"/>
        <v>50</v>
      </c>
      <c r="M144" s="188">
        <f t="shared" si="8"/>
        <v>100</v>
      </c>
      <c r="N144" s="191"/>
    </row>
    <row r="145" spans="1:14" s="29" customFormat="1" ht="27.75" customHeight="1">
      <c r="A145" s="188"/>
      <c r="B145" s="188" t="s">
        <v>237</v>
      </c>
      <c r="C145" s="188"/>
      <c r="D145" s="188">
        <f>SUM(D146:D154)</f>
        <v>606</v>
      </c>
      <c r="E145" s="188">
        <f>SUM(E146:E154)</f>
        <v>149.57999999999998</v>
      </c>
      <c r="F145" s="188">
        <f>SUM(F146:F154)</f>
        <v>300</v>
      </c>
      <c r="G145" s="188">
        <f>SUM(G146:G154)</f>
        <v>0</v>
      </c>
      <c r="H145" s="188">
        <f t="shared" si="6"/>
        <v>449.58</v>
      </c>
      <c r="I145" s="188">
        <f>SUM(I146:I154)</f>
        <v>149.57999999999998</v>
      </c>
      <c r="J145" s="188">
        <f>SUM(J146:J154)</f>
        <v>290</v>
      </c>
      <c r="K145" s="188">
        <f>SUM(K146:K154)</f>
        <v>0</v>
      </c>
      <c r="L145" s="188">
        <f t="shared" si="7"/>
        <v>439.58</v>
      </c>
      <c r="M145" s="188">
        <f t="shared" si="8"/>
        <v>283.15999999999997</v>
      </c>
      <c r="N145" s="189"/>
    </row>
    <row r="146" spans="1:14" ht="27.75" customHeight="1">
      <c r="A146" s="188"/>
      <c r="B146" s="190" t="s">
        <v>341</v>
      </c>
      <c r="C146" s="190" t="s">
        <v>226</v>
      </c>
      <c r="D146" s="190">
        <v>221</v>
      </c>
      <c r="E146" s="190">
        <v>58.41</v>
      </c>
      <c r="F146" s="190">
        <v>70</v>
      </c>
      <c r="G146" s="190"/>
      <c r="H146" s="190">
        <f t="shared" si="6"/>
        <v>128.41</v>
      </c>
      <c r="I146" s="190">
        <v>58.41</v>
      </c>
      <c r="J146" s="190">
        <v>80</v>
      </c>
      <c r="K146" s="190"/>
      <c r="L146" s="190">
        <f t="shared" si="7"/>
        <v>138.41</v>
      </c>
      <c r="M146" s="188">
        <f t="shared" si="8"/>
        <v>45.81999999999999</v>
      </c>
      <c r="N146" s="191"/>
    </row>
    <row r="147" spans="1:14" ht="27.75" customHeight="1">
      <c r="A147" s="188"/>
      <c r="B147" s="190" t="s">
        <v>342</v>
      </c>
      <c r="C147" s="190" t="s">
        <v>228</v>
      </c>
      <c r="D147" s="190">
        <v>206</v>
      </c>
      <c r="E147" s="190">
        <v>51.39</v>
      </c>
      <c r="F147" s="190">
        <v>40</v>
      </c>
      <c r="G147" s="190"/>
      <c r="H147" s="190">
        <f t="shared" si="6"/>
        <v>91.39</v>
      </c>
      <c r="I147" s="190">
        <v>51.39</v>
      </c>
      <c r="J147" s="190"/>
      <c r="K147" s="190"/>
      <c r="L147" s="190">
        <f t="shared" si="7"/>
        <v>51.39</v>
      </c>
      <c r="M147" s="188">
        <f t="shared" si="8"/>
        <v>-63.22</v>
      </c>
      <c r="N147" s="191"/>
    </row>
    <row r="148" spans="1:14" ht="27.75" customHeight="1">
      <c r="A148" s="188"/>
      <c r="B148" s="190" t="s">
        <v>343</v>
      </c>
      <c r="C148" s="190" t="s">
        <v>228</v>
      </c>
      <c r="D148" s="190">
        <v>127</v>
      </c>
      <c r="E148" s="190">
        <v>30.15</v>
      </c>
      <c r="F148" s="190">
        <v>60</v>
      </c>
      <c r="G148" s="190"/>
      <c r="H148" s="190">
        <f t="shared" si="6"/>
        <v>90.15</v>
      </c>
      <c r="I148" s="190">
        <v>30.15</v>
      </c>
      <c r="J148" s="190">
        <v>30</v>
      </c>
      <c r="K148" s="190"/>
      <c r="L148" s="190">
        <f t="shared" si="7"/>
        <v>60.15</v>
      </c>
      <c r="M148" s="188">
        <f t="shared" si="8"/>
        <v>23.30000000000001</v>
      </c>
      <c r="N148" s="191"/>
    </row>
    <row r="149" spans="1:14" ht="27.75" customHeight="1">
      <c r="A149" s="188"/>
      <c r="B149" s="190" t="s">
        <v>344</v>
      </c>
      <c r="C149" s="190" t="s">
        <v>228</v>
      </c>
      <c r="D149" s="190">
        <v>1</v>
      </c>
      <c r="E149" s="190">
        <v>0</v>
      </c>
      <c r="F149" s="190"/>
      <c r="G149" s="190"/>
      <c r="H149" s="190">
        <f t="shared" si="6"/>
        <v>0</v>
      </c>
      <c r="I149" s="190">
        <v>0</v>
      </c>
      <c r="J149" s="190">
        <v>80</v>
      </c>
      <c r="K149" s="190"/>
      <c r="L149" s="190">
        <f t="shared" si="7"/>
        <v>80</v>
      </c>
      <c r="M149" s="188">
        <f t="shared" si="8"/>
        <v>79</v>
      </c>
      <c r="N149" s="191"/>
    </row>
    <row r="150" spans="1:14" ht="27.75" customHeight="1">
      <c r="A150" s="188"/>
      <c r="B150" s="190" t="s">
        <v>345</v>
      </c>
      <c r="C150" s="190" t="s">
        <v>228</v>
      </c>
      <c r="D150" s="190">
        <v>1</v>
      </c>
      <c r="E150" s="190">
        <v>0</v>
      </c>
      <c r="F150" s="190">
        <v>30</v>
      </c>
      <c r="G150" s="190"/>
      <c r="H150" s="190">
        <f t="shared" si="6"/>
        <v>30</v>
      </c>
      <c r="I150" s="190">
        <v>0</v>
      </c>
      <c r="J150" s="190">
        <v>50</v>
      </c>
      <c r="K150" s="190"/>
      <c r="L150" s="190">
        <f t="shared" si="7"/>
        <v>50</v>
      </c>
      <c r="M150" s="188">
        <f t="shared" si="8"/>
        <v>79</v>
      </c>
      <c r="N150" s="191"/>
    </row>
    <row r="151" spans="1:14" ht="27.75" customHeight="1">
      <c r="A151" s="188"/>
      <c r="B151" s="190" t="s">
        <v>346</v>
      </c>
      <c r="C151" s="190" t="s">
        <v>228</v>
      </c>
      <c r="D151" s="190">
        <v>9</v>
      </c>
      <c r="E151" s="190">
        <v>1.35</v>
      </c>
      <c r="F151" s="190"/>
      <c r="G151" s="190"/>
      <c r="H151" s="190">
        <f t="shared" si="6"/>
        <v>1.35</v>
      </c>
      <c r="I151" s="190">
        <v>1.35</v>
      </c>
      <c r="J151" s="190"/>
      <c r="K151" s="190"/>
      <c r="L151" s="190">
        <f t="shared" si="7"/>
        <v>1.35</v>
      </c>
      <c r="M151" s="188">
        <f t="shared" si="8"/>
        <v>-6.3</v>
      </c>
      <c r="N151" s="191"/>
    </row>
    <row r="152" spans="1:14" ht="27.75" customHeight="1">
      <c r="A152" s="188"/>
      <c r="B152" s="190" t="s">
        <v>347</v>
      </c>
      <c r="C152" s="190" t="s">
        <v>228</v>
      </c>
      <c r="D152" s="190">
        <v>28</v>
      </c>
      <c r="E152" s="190">
        <v>7.56</v>
      </c>
      <c r="F152" s="190">
        <v>30</v>
      </c>
      <c r="G152" s="190"/>
      <c r="H152" s="190">
        <f t="shared" si="6"/>
        <v>37.56</v>
      </c>
      <c r="I152" s="190">
        <v>7.56</v>
      </c>
      <c r="J152" s="190">
        <v>20</v>
      </c>
      <c r="K152" s="190"/>
      <c r="L152" s="190">
        <f t="shared" si="7"/>
        <v>27.56</v>
      </c>
      <c r="M152" s="188">
        <f t="shared" si="8"/>
        <v>37.120000000000005</v>
      </c>
      <c r="N152" s="191"/>
    </row>
    <row r="153" spans="1:14" ht="27.75" customHeight="1">
      <c r="A153" s="188"/>
      <c r="B153" s="190" t="s">
        <v>348</v>
      </c>
      <c r="C153" s="190" t="s">
        <v>228</v>
      </c>
      <c r="D153" s="190">
        <v>0</v>
      </c>
      <c r="E153" s="190">
        <v>0</v>
      </c>
      <c r="F153" s="190">
        <v>50</v>
      </c>
      <c r="G153" s="190"/>
      <c r="H153" s="190">
        <f t="shared" si="6"/>
        <v>50</v>
      </c>
      <c r="I153" s="190">
        <v>0</v>
      </c>
      <c r="J153" s="190">
        <v>30</v>
      </c>
      <c r="K153" s="190"/>
      <c r="L153" s="190">
        <f t="shared" si="7"/>
        <v>30</v>
      </c>
      <c r="M153" s="188">
        <f t="shared" si="8"/>
        <v>80</v>
      </c>
      <c r="N153" s="191"/>
    </row>
    <row r="154" spans="1:14" ht="27.75" customHeight="1">
      <c r="A154" s="188"/>
      <c r="B154" s="190" t="s">
        <v>349</v>
      </c>
      <c r="C154" s="190" t="s">
        <v>228</v>
      </c>
      <c r="D154" s="190">
        <v>13</v>
      </c>
      <c r="E154" s="190">
        <v>0.72</v>
      </c>
      <c r="F154" s="190">
        <v>20</v>
      </c>
      <c r="G154" s="190"/>
      <c r="H154" s="190">
        <f t="shared" si="6"/>
        <v>20.72</v>
      </c>
      <c r="I154" s="190">
        <v>0.72</v>
      </c>
      <c r="J154" s="190"/>
      <c r="K154" s="190"/>
      <c r="L154" s="190">
        <f t="shared" si="7"/>
        <v>0.72</v>
      </c>
      <c r="M154" s="188">
        <f t="shared" si="8"/>
        <v>8.439999999999998</v>
      </c>
      <c r="N154" s="191"/>
    </row>
    <row r="155" spans="1:14" s="28" customFormat="1" ht="27.75" customHeight="1">
      <c r="A155" s="188" t="s">
        <v>350</v>
      </c>
      <c r="B155" s="188" t="s">
        <v>90</v>
      </c>
      <c r="C155" s="188"/>
      <c r="D155" s="188">
        <f>SUM(D156+D159)</f>
        <v>336</v>
      </c>
      <c r="E155" s="188">
        <f>SUM(E156+E159)</f>
        <v>85.14</v>
      </c>
      <c r="F155" s="188">
        <f>SUM(F156+F159)</f>
        <v>170</v>
      </c>
      <c r="G155" s="188">
        <f>SUM(G156+G159)</f>
        <v>12</v>
      </c>
      <c r="H155" s="188">
        <f t="shared" si="6"/>
        <v>267.14</v>
      </c>
      <c r="I155" s="188">
        <f>SUM(I156+I159)</f>
        <v>85.14</v>
      </c>
      <c r="J155" s="188">
        <f>SUM(J156+J159)</f>
        <v>200</v>
      </c>
      <c r="K155" s="188">
        <f>SUM(K156+K159)</f>
        <v>347</v>
      </c>
      <c r="L155" s="188">
        <f t="shared" si="7"/>
        <v>632.14</v>
      </c>
      <c r="M155" s="188">
        <f t="shared" si="8"/>
        <v>563.28</v>
      </c>
      <c r="N155" s="188"/>
    </row>
    <row r="156" spans="1:14" s="29" customFormat="1" ht="27.75" customHeight="1">
      <c r="A156" s="188"/>
      <c r="B156" s="188" t="s">
        <v>241</v>
      </c>
      <c r="C156" s="188"/>
      <c r="D156" s="188">
        <v>56</v>
      </c>
      <c r="E156" s="188">
        <v>14.76</v>
      </c>
      <c r="F156" s="188">
        <f>SUM(F157:F158)</f>
        <v>70</v>
      </c>
      <c r="G156" s="188">
        <f>SUM(G157:G158)</f>
        <v>12</v>
      </c>
      <c r="H156" s="188">
        <f t="shared" si="6"/>
        <v>96.76</v>
      </c>
      <c r="I156" s="188">
        <v>14.76</v>
      </c>
      <c r="J156" s="188">
        <f>SUM(J157:J158)</f>
        <v>30</v>
      </c>
      <c r="K156" s="188">
        <f>SUM(K157:K158)</f>
        <v>32</v>
      </c>
      <c r="L156" s="188">
        <f t="shared" si="7"/>
        <v>76.75999999999999</v>
      </c>
      <c r="M156" s="188">
        <f t="shared" si="8"/>
        <v>117.51999999999998</v>
      </c>
      <c r="N156" s="189"/>
    </row>
    <row r="157" spans="1:14" ht="27.75" customHeight="1">
      <c r="A157" s="190"/>
      <c r="B157" s="190" t="s">
        <v>225</v>
      </c>
      <c r="C157" s="190" t="s">
        <v>226</v>
      </c>
      <c r="D157" s="190"/>
      <c r="E157" s="190"/>
      <c r="F157" s="190">
        <v>50</v>
      </c>
      <c r="G157" s="190">
        <v>12</v>
      </c>
      <c r="H157" s="190">
        <f t="shared" si="6"/>
        <v>62</v>
      </c>
      <c r="I157" s="190"/>
      <c r="J157" s="190"/>
      <c r="K157" s="190">
        <v>32</v>
      </c>
      <c r="L157" s="190">
        <f t="shared" si="7"/>
        <v>32</v>
      </c>
      <c r="M157" s="188">
        <f t="shared" si="8"/>
        <v>94</v>
      </c>
      <c r="N157" s="191"/>
    </row>
    <row r="158" spans="1:14" ht="27.75" customHeight="1">
      <c r="A158" s="188"/>
      <c r="B158" s="190" t="s">
        <v>351</v>
      </c>
      <c r="C158" s="190" t="s">
        <v>232</v>
      </c>
      <c r="D158" s="190"/>
      <c r="E158" s="190"/>
      <c r="F158" s="190">
        <v>20</v>
      </c>
      <c r="G158" s="190"/>
      <c r="H158" s="190">
        <f t="shared" si="6"/>
        <v>20</v>
      </c>
      <c r="I158" s="190"/>
      <c r="J158" s="190">
        <v>30</v>
      </c>
      <c r="K158" s="190"/>
      <c r="L158" s="190">
        <f t="shared" si="7"/>
        <v>30</v>
      </c>
      <c r="M158" s="188">
        <f t="shared" si="8"/>
        <v>50</v>
      </c>
      <c r="N158" s="191"/>
    </row>
    <row r="159" spans="1:14" s="29" customFormat="1" ht="27.75" customHeight="1">
      <c r="A159" s="188"/>
      <c r="B159" s="188" t="s">
        <v>237</v>
      </c>
      <c r="C159" s="188"/>
      <c r="D159" s="188">
        <f>SUM(D160:D163)</f>
        <v>280</v>
      </c>
      <c r="E159" s="188">
        <f>SUM(E160:E163)</f>
        <v>70.38</v>
      </c>
      <c r="F159" s="188">
        <f>SUM(F160:F163)</f>
        <v>100</v>
      </c>
      <c r="G159" s="188">
        <f>SUM(G160:G163)</f>
        <v>0</v>
      </c>
      <c r="H159" s="188">
        <f t="shared" si="6"/>
        <v>170.38</v>
      </c>
      <c r="I159" s="188">
        <f>SUM(I160:I163)</f>
        <v>70.38</v>
      </c>
      <c r="J159" s="188">
        <f>SUM(J160:J163)</f>
        <v>170</v>
      </c>
      <c r="K159" s="188">
        <f>SUM(K160:K163)</f>
        <v>315</v>
      </c>
      <c r="L159" s="188">
        <f t="shared" si="7"/>
        <v>555.38</v>
      </c>
      <c r="M159" s="188">
        <f t="shared" si="8"/>
        <v>445.76</v>
      </c>
      <c r="N159" s="189"/>
    </row>
    <row r="160" spans="1:14" ht="27.75" customHeight="1">
      <c r="A160" s="188"/>
      <c r="B160" s="190" t="s">
        <v>352</v>
      </c>
      <c r="C160" s="190" t="s">
        <v>226</v>
      </c>
      <c r="D160" s="190">
        <v>10</v>
      </c>
      <c r="E160" s="190">
        <v>2.25</v>
      </c>
      <c r="F160" s="190">
        <v>50</v>
      </c>
      <c r="G160" s="190"/>
      <c r="H160" s="190">
        <f t="shared" si="6"/>
        <v>52.25</v>
      </c>
      <c r="I160" s="190">
        <v>2.25</v>
      </c>
      <c r="J160" s="190">
        <v>20</v>
      </c>
      <c r="K160" s="190"/>
      <c r="L160" s="190">
        <f t="shared" si="7"/>
        <v>22.25</v>
      </c>
      <c r="M160" s="188">
        <f t="shared" si="8"/>
        <v>64.5</v>
      </c>
      <c r="N160" s="191"/>
    </row>
    <row r="161" spans="1:14" ht="27.75" customHeight="1">
      <c r="A161" s="188"/>
      <c r="B161" s="190" t="s">
        <v>353</v>
      </c>
      <c r="C161" s="190" t="s">
        <v>226</v>
      </c>
      <c r="D161" s="190">
        <v>45</v>
      </c>
      <c r="E161" s="190">
        <v>11.7</v>
      </c>
      <c r="F161" s="190">
        <v>10</v>
      </c>
      <c r="G161" s="190"/>
      <c r="H161" s="190">
        <f t="shared" si="6"/>
        <v>21.7</v>
      </c>
      <c r="I161" s="190">
        <v>11.7</v>
      </c>
      <c r="J161" s="190">
        <v>30</v>
      </c>
      <c r="K161" s="190"/>
      <c r="L161" s="190">
        <f t="shared" si="7"/>
        <v>41.7</v>
      </c>
      <c r="M161" s="188">
        <f t="shared" si="8"/>
        <v>18.400000000000006</v>
      </c>
      <c r="N161" s="191"/>
    </row>
    <row r="162" spans="1:14" ht="27.75" customHeight="1">
      <c r="A162" s="188"/>
      <c r="B162" s="190" t="s">
        <v>354</v>
      </c>
      <c r="C162" s="190" t="s">
        <v>228</v>
      </c>
      <c r="D162" s="190">
        <v>6</v>
      </c>
      <c r="E162" s="190">
        <v>0</v>
      </c>
      <c r="F162" s="190"/>
      <c r="G162" s="190"/>
      <c r="H162" s="190">
        <f t="shared" si="6"/>
        <v>0</v>
      </c>
      <c r="I162" s="190">
        <v>0</v>
      </c>
      <c r="J162" s="190">
        <v>60</v>
      </c>
      <c r="K162" s="190"/>
      <c r="L162" s="190">
        <f t="shared" si="7"/>
        <v>60</v>
      </c>
      <c r="M162" s="188">
        <f t="shared" si="8"/>
        <v>54</v>
      </c>
      <c r="N162" s="191"/>
    </row>
    <row r="163" spans="1:14" ht="27.75" customHeight="1">
      <c r="A163" s="188"/>
      <c r="B163" s="190" t="s">
        <v>355</v>
      </c>
      <c r="C163" s="190" t="s">
        <v>228</v>
      </c>
      <c r="D163" s="190">
        <v>219</v>
      </c>
      <c r="E163" s="190">
        <v>56.43</v>
      </c>
      <c r="F163" s="190">
        <v>40</v>
      </c>
      <c r="G163" s="190"/>
      <c r="H163" s="190">
        <f t="shared" si="6"/>
        <v>96.43</v>
      </c>
      <c r="I163" s="190">
        <v>56.43</v>
      </c>
      <c r="J163" s="190">
        <v>60</v>
      </c>
      <c r="K163" s="190">
        <v>315</v>
      </c>
      <c r="L163" s="190">
        <f t="shared" si="7"/>
        <v>431.43</v>
      </c>
      <c r="M163" s="188">
        <f t="shared" si="8"/>
        <v>308.86</v>
      </c>
      <c r="N163" s="191" t="s">
        <v>272</v>
      </c>
    </row>
    <row r="164" spans="1:14" s="28" customFormat="1" ht="27.75" customHeight="1">
      <c r="A164" s="188" t="s">
        <v>356</v>
      </c>
      <c r="B164" s="188" t="s">
        <v>91</v>
      </c>
      <c r="C164" s="188"/>
      <c r="D164" s="188">
        <f>SUM(D165+D168)</f>
        <v>537</v>
      </c>
      <c r="E164" s="188">
        <f>SUM(E165+E168)</f>
        <v>127.08</v>
      </c>
      <c r="F164" s="188">
        <f>SUM(F165+F168)</f>
        <v>420</v>
      </c>
      <c r="G164" s="188">
        <f>SUM(G165+G168)</f>
        <v>332</v>
      </c>
      <c r="H164" s="188">
        <f t="shared" si="6"/>
        <v>879.08</v>
      </c>
      <c r="I164" s="188">
        <f>SUM(I165+I168)</f>
        <v>127.08</v>
      </c>
      <c r="J164" s="188">
        <f>SUM(J165+J168)</f>
        <v>390</v>
      </c>
      <c r="K164" s="188">
        <f>SUM(K165+K168)</f>
        <v>312</v>
      </c>
      <c r="L164" s="188">
        <f t="shared" si="7"/>
        <v>829.08</v>
      </c>
      <c r="M164" s="188">
        <f t="shared" si="8"/>
        <v>1171.16</v>
      </c>
      <c r="N164" s="188"/>
    </row>
    <row r="165" spans="1:14" s="29" customFormat="1" ht="27.75" customHeight="1">
      <c r="A165" s="188"/>
      <c r="B165" s="188" t="s">
        <v>241</v>
      </c>
      <c r="C165" s="188"/>
      <c r="D165" s="188">
        <v>21</v>
      </c>
      <c r="E165" s="188">
        <v>5.4</v>
      </c>
      <c r="F165" s="188">
        <f>SUM(F166:F167)</f>
        <v>0</v>
      </c>
      <c r="G165" s="188">
        <f>SUM(G166:G167)</f>
        <v>12</v>
      </c>
      <c r="H165" s="188">
        <f t="shared" si="6"/>
        <v>17.4</v>
      </c>
      <c r="I165" s="188">
        <v>5.4</v>
      </c>
      <c r="J165" s="188">
        <f>SUM(J166:J167)</f>
        <v>0</v>
      </c>
      <c r="K165" s="188">
        <f>SUM(K166:K167)</f>
        <v>12</v>
      </c>
      <c r="L165" s="188">
        <f t="shared" si="7"/>
        <v>17.4</v>
      </c>
      <c r="M165" s="188">
        <f t="shared" si="8"/>
        <v>13.799999999999997</v>
      </c>
      <c r="N165" s="189"/>
    </row>
    <row r="166" spans="1:14" ht="27.75" customHeight="1">
      <c r="A166" s="190"/>
      <c r="B166" s="190" t="s">
        <v>225</v>
      </c>
      <c r="C166" s="190" t="s">
        <v>226</v>
      </c>
      <c r="D166" s="190"/>
      <c r="E166" s="190"/>
      <c r="F166" s="190"/>
      <c r="G166" s="190">
        <v>12</v>
      </c>
      <c r="H166" s="190">
        <f t="shared" si="6"/>
        <v>12</v>
      </c>
      <c r="I166" s="190"/>
      <c r="J166" s="190"/>
      <c r="K166" s="190">
        <v>12</v>
      </c>
      <c r="L166" s="190">
        <f t="shared" si="7"/>
        <v>12</v>
      </c>
      <c r="M166" s="188">
        <f t="shared" si="8"/>
        <v>24</v>
      </c>
      <c r="N166" s="191"/>
    </row>
    <row r="167" spans="1:14" ht="27.75" customHeight="1">
      <c r="A167" s="188"/>
      <c r="B167" s="190" t="s">
        <v>357</v>
      </c>
      <c r="C167" s="190" t="s">
        <v>232</v>
      </c>
      <c r="D167" s="190"/>
      <c r="E167" s="190"/>
      <c r="F167" s="190"/>
      <c r="G167" s="190"/>
      <c r="H167" s="190">
        <f t="shared" si="6"/>
        <v>0</v>
      </c>
      <c r="I167" s="190"/>
      <c r="J167" s="190"/>
      <c r="K167" s="190"/>
      <c r="L167" s="190">
        <f t="shared" si="7"/>
        <v>0</v>
      </c>
      <c r="M167" s="188">
        <f t="shared" si="8"/>
        <v>0</v>
      </c>
      <c r="N167" s="191"/>
    </row>
    <row r="168" spans="1:14" s="29" customFormat="1" ht="27.75" customHeight="1">
      <c r="A168" s="188"/>
      <c r="B168" s="188" t="s">
        <v>237</v>
      </c>
      <c r="C168" s="188"/>
      <c r="D168" s="188">
        <f>SUM(D169:D180)</f>
        <v>516</v>
      </c>
      <c r="E168" s="188">
        <f>SUM(E169:E180)</f>
        <v>121.67999999999999</v>
      </c>
      <c r="F168" s="188">
        <f>SUM(F169:F180)</f>
        <v>420</v>
      </c>
      <c r="G168" s="188">
        <f>SUM(G169:G180)</f>
        <v>320</v>
      </c>
      <c r="H168" s="188">
        <f t="shared" si="6"/>
        <v>861.68</v>
      </c>
      <c r="I168" s="188">
        <f>SUM(I169:I180)</f>
        <v>121.67999999999999</v>
      </c>
      <c r="J168" s="188">
        <f>SUM(J169:J180)</f>
        <v>390</v>
      </c>
      <c r="K168" s="188">
        <f>SUM(K169:K180)</f>
        <v>300</v>
      </c>
      <c r="L168" s="188">
        <f t="shared" si="7"/>
        <v>811.6800000000001</v>
      </c>
      <c r="M168" s="188">
        <f t="shared" si="8"/>
        <v>1157.3600000000001</v>
      </c>
      <c r="N168" s="189"/>
    </row>
    <row r="169" spans="1:14" ht="27.75" customHeight="1">
      <c r="A169" s="188"/>
      <c r="B169" s="190" t="s">
        <v>358</v>
      </c>
      <c r="C169" s="190" t="s">
        <v>228</v>
      </c>
      <c r="D169" s="190">
        <v>109</v>
      </c>
      <c r="E169" s="190">
        <v>23.49</v>
      </c>
      <c r="F169" s="190">
        <v>50</v>
      </c>
      <c r="G169" s="190">
        <v>320</v>
      </c>
      <c r="H169" s="190">
        <f t="shared" si="6"/>
        <v>393.49</v>
      </c>
      <c r="I169" s="190">
        <v>23.49</v>
      </c>
      <c r="J169" s="190">
        <v>20</v>
      </c>
      <c r="K169" s="190"/>
      <c r="L169" s="190">
        <f t="shared" si="7"/>
        <v>43.489999999999995</v>
      </c>
      <c r="M169" s="188">
        <f t="shared" si="8"/>
        <v>327.98</v>
      </c>
      <c r="N169" s="191" t="s">
        <v>248</v>
      </c>
    </row>
    <row r="170" spans="1:14" ht="27.75" customHeight="1">
      <c r="A170" s="188"/>
      <c r="B170" s="190" t="s">
        <v>359</v>
      </c>
      <c r="C170" s="190" t="s">
        <v>228</v>
      </c>
      <c r="D170" s="190">
        <v>121</v>
      </c>
      <c r="E170" s="190">
        <v>31.77</v>
      </c>
      <c r="F170" s="190"/>
      <c r="G170" s="190"/>
      <c r="H170" s="190">
        <f t="shared" si="6"/>
        <v>31.77</v>
      </c>
      <c r="I170" s="190">
        <v>31.77</v>
      </c>
      <c r="J170" s="190">
        <v>70</v>
      </c>
      <c r="K170" s="190"/>
      <c r="L170" s="190">
        <f t="shared" si="7"/>
        <v>101.77</v>
      </c>
      <c r="M170" s="188">
        <f t="shared" si="8"/>
        <v>12.539999999999992</v>
      </c>
      <c r="N170" s="191"/>
    </row>
    <row r="171" spans="1:14" ht="27.75" customHeight="1">
      <c r="A171" s="188"/>
      <c r="B171" s="190" t="s">
        <v>360</v>
      </c>
      <c r="C171" s="190" t="s">
        <v>228</v>
      </c>
      <c r="D171" s="190">
        <v>14</v>
      </c>
      <c r="E171" s="190">
        <v>3.33</v>
      </c>
      <c r="F171" s="190">
        <v>30</v>
      </c>
      <c r="G171" s="190"/>
      <c r="H171" s="190">
        <f t="shared" si="6"/>
        <v>33.33</v>
      </c>
      <c r="I171" s="190">
        <v>3.33</v>
      </c>
      <c r="J171" s="190">
        <v>50</v>
      </c>
      <c r="K171" s="190"/>
      <c r="L171" s="190">
        <f t="shared" si="7"/>
        <v>53.33</v>
      </c>
      <c r="M171" s="188">
        <f t="shared" si="8"/>
        <v>72.66</v>
      </c>
      <c r="N171" s="191"/>
    </row>
    <row r="172" spans="1:14" ht="27.75" customHeight="1">
      <c r="A172" s="188"/>
      <c r="B172" s="190" t="s">
        <v>361</v>
      </c>
      <c r="C172" s="190" t="s">
        <v>228</v>
      </c>
      <c r="D172" s="190">
        <v>11</v>
      </c>
      <c r="E172" s="190">
        <v>2.07</v>
      </c>
      <c r="F172" s="190">
        <v>50</v>
      </c>
      <c r="G172" s="190"/>
      <c r="H172" s="190">
        <f t="shared" si="6"/>
        <v>52.07</v>
      </c>
      <c r="I172" s="190">
        <v>2.07</v>
      </c>
      <c r="J172" s="190">
        <v>10</v>
      </c>
      <c r="K172" s="190"/>
      <c r="L172" s="190">
        <f t="shared" si="7"/>
        <v>12.07</v>
      </c>
      <c r="M172" s="188">
        <f t="shared" si="8"/>
        <v>53.14</v>
      </c>
      <c r="N172" s="191"/>
    </row>
    <row r="173" spans="1:14" ht="27.75" customHeight="1">
      <c r="A173" s="188"/>
      <c r="B173" s="190" t="s">
        <v>362</v>
      </c>
      <c r="C173" s="190" t="s">
        <v>228</v>
      </c>
      <c r="D173" s="190">
        <v>8</v>
      </c>
      <c r="E173" s="190">
        <v>1.53</v>
      </c>
      <c r="F173" s="190"/>
      <c r="G173" s="190"/>
      <c r="H173" s="190">
        <f t="shared" si="6"/>
        <v>1.53</v>
      </c>
      <c r="I173" s="190">
        <v>1.53</v>
      </c>
      <c r="J173" s="190"/>
      <c r="K173" s="190"/>
      <c r="L173" s="190">
        <f t="shared" si="7"/>
        <v>1.53</v>
      </c>
      <c r="M173" s="188">
        <f t="shared" si="8"/>
        <v>-4.9399999999999995</v>
      </c>
      <c r="N173" s="191"/>
    </row>
    <row r="174" spans="1:14" ht="27.75" customHeight="1">
      <c r="A174" s="188"/>
      <c r="B174" s="190" t="s">
        <v>363</v>
      </c>
      <c r="C174" s="190" t="s">
        <v>228</v>
      </c>
      <c r="D174" s="190">
        <v>41</v>
      </c>
      <c r="E174" s="190">
        <v>8.37</v>
      </c>
      <c r="F174" s="190">
        <v>60</v>
      </c>
      <c r="G174" s="190"/>
      <c r="H174" s="190">
        <f t="shared" si="6"/>
        <v>68.37</v>
      </c>
      <c r="I174" s="190">
        <v>8.37</v>
      </c>
      <c r="J174" s="190"/>
      <c r="K174" s="190"/>
      <c r="L174" s="190">
        <f t="shared" si="7"/>
        <v>8.37</v>
      </c>
      <c r="M174" s="188">
        <f t="shared" si="8"/>
        <v>35.74000000000001</v>
      </c>
      <c r="N174" s="191"/>
    </row>
    <row r="175" spans="1:14" ht="27.75" customHeight="1">
      <c r="A175" s="188"/>
      <c r="B175" s="190" t="s">
        <v>364</v>
      </c>
      <c r="C175" s="190" t="s">
        <v>228</v>
      </c>
      <c r="D175" s="190">
        <v>58</v>
      </c>
      <c r="E175" s="190">
        <v>13.95</v>
      </c>
      <c r="F175" s="190">
        <v>50</v>
      </c>
      <c r="G175" s="190"/>
      <c r="H175" s="190">
        <f t="shared" si="6"/>
        <v>63.95</v>
      </c>
      <c r="I175" s="190">
        <v>13.95</v>
      </c>
      <c r="J175" s="190">
        <v>70</v>
      </c>
      <c r="K175" s="190"/>
      <c r="L175" s="190">
        <f t="shared" si="7"/>
        <v>83.95</v>
      </c>
      <c r="M175" s="188">
        <f t="shared" si="8"/>
        <v>89.9</v>
      </c>
      <c r="N175" s="191"/>
    </row>
    <row r="176" spans="1:14" ht="27.75" customHeight="1">
      <c r="A176" s="188"/>
      <c r="B176" s="190" t="s">
        <v>365</v>
      </c>
      <c r="C176" s="190" t="s">
        <v>226</v>
      </c>
      <c r="D176" s="190">
        <v>90</v>
      </c>
      <c r="E176" s="190">
        <v>23.49</v>
      </c>
      <c r="F176" s="190"/>
      <c r="G176" s="190"/>
      <c r="H176" s="190">
        <f t="shared" si="6"/>
        <v>23.49</v>
      </c>
      <c r="I176" s="190">
        <v>23.49</v>
      </c>
      <c r="J176" s="190">
        <v>50</v>
      </c>
      <c r="K176" s="190">
        <v>300</v>
      </c>
      <c r="L176" s="190">
        <f t="shared" si="7"/>
        <v>373.49</v>
      </c>
      <c r="M176" s="188">
        <f t="shared" si="8"/>
        <v>306.98</v>
      </c>
      <c r="N176" s="191" t="s">
        <v>272</v>
      </c>
    </row>
    <row r="177" spans="1:14" ht="27.75" customHeight="1">
      <c r="A177" s="188"/>
      <c r="B177" s="190" t="s">
        <v>366</v>
      </c>
      <c r="C177" s="190" t="s">
        <v>232</v>
      </c>
      <c r="D177" s="190">
        <v>14</v>
      </c>
      <c r="E177" s="190">
        <v>3.33</v>
      </c>
      <c r="F177" s="190">
        <v>50</v>
      </c>
      <c r="G177" s="190"/>
      <c r="H177" s="190">
        <f t="shared" si="6"/>
        <v>53.33</v>
      </c>
      <c r="I177" s="190">
        <v>3.33</v>
      </c>
      <c r="J177" s="190"/>
      <c r="K177" s="190"/>
      <c r="L177" s="190">
        <f t="shared" si="7"/>
        <v>3.33</v>
      </c>
      <c r="M177" s="188">
        <f t="shared" si="8"/>
        <v>42.66</v>
      </c>
      <c r="N177" s="191"/>
    </row>
    <row r="178" spans="1:14" ht="27.75" customHeight="1">
      <c r="A178" s="188"/>
      <c r="B178" s="190" t="s">
        <v>367</v>
      </c>
      <c r="C178" s="190" t="s">
        <v>228</v>
      </c>
      <c r="D178" s="190">
        <v>44</v>
      </c>
      <c r="E178" s="190">
        <v>10.35</v>
      </c>
      <c r="F178" s="190">
        <v>50</v>
      </c>
      <c r="G178" s="190"/>
      <c r="H178" s="190">
        <f t="shared" si="6"/>
        <v>60.35</v>
      </c>
      <c r="I178" s="190">
        <v>10.35</v>
      </c>
      <c r="J178" s="190">
        <v>60</v>
      </c>
      <c r="K178" s="190"/>
      <c r="L178" s="190">
        <f t="shared" si="7"/>
        <v>70.35</v>
      </c>
      <c r="M178" s="188">
        <f t="shared" si="8"/>
        <v>86.69999999999999</v>
      </c>
      <c r="N178" s="191"/>
    </row>
    <row r="179" spans="1:14" ht="27.75" customHeight="1">
      <c r="A179" s="188"/>
      <c r="B179" s="190" t="s">
        <v>368</v>
      </c>
      <c r="C179" s="190" t="s">
        <v>228</v>
      </c>
      <c r="D179" s="190">
        <v>5</v>
      </c>
      <c r="E179" s="190">
        <v>0</v>
      </c>
      <c r="F179" s="190">
        <v>80</v>
      </c>
      <c r="G179" s="190"/>
      <c r="H179" s="190">
        <f t="shared" si="6"/>
        <v>80</v>
      </c>
      <c r="I179" s="190">
        <v>0</v>
      </c>
      <c r="J179" s="190">
        <v>40</v>
      </c>
      <c r="K179" s="190"/>
      <c r="L179" s="190">
        <f t="shared" si="7"/>
        <v>40</v>
      </c>
      <c r="M179" s="188">
        <f t="shared" si="8"/>
        <v>115</v>
      </c>
      <c r="N179" s="191"/>
    </row>
    <row r="180" spans="1:14" ht="27.75" customHeight="1">
      <c r="A180" s="188"/>
      <c r="B180" s="190" t="s">
        <v>369</v>
      </c>
      <c r="C180" s="190" t="s">
        <v>228</v>
      </c>
      <c r="D180" s="190">
        <v>1</v>
      </c>
      <c r="E180" s="190">
        <v>0</v>
      </c>
      <c r="F180" s="190"/>
      <c r="G180" s="190"/>
      <c r="H180" s="190">
        <f t="shared" si="6"/>
        <v>0</v>
      </c>
      <c r="I180" s="190">
        <v>0</v>
      </c>
      <c r="J180" s="190">
        <v>20</v>
      </c>
      <c r="K180" s="190"/>
      <c r="L180" s="190">
        <f t="shared" si="7"/>
        <v>20</v>
      </c>
      <c r="M180" s="188">
        <f t="shared" si="8"/>
        <v>19</v>
      </c>
      <c r="N180" s="191"/>
    </row>
    <row r="181" spans="1:14" s="30" customFormat="1" ht="36" customHeight="1">
      <c r="A181" s="188" t="s">
        <v>370</v>
      </c>
      <c r="B181" s="188" t="s">
        <v>92</v>
      </c>
      <c r="C181" s="188"/>
      <c r="D181" s="188">
        <v>507</v>
      </c>
      <c r="E181" s="188">
        <v>130.73</v>
      </c>
      <c r="F181" s="188">
        <f>SUM(F182:F190)</f>
        <v>100</v>
      </c>
      <c r="G181" s="188">
        <f>SUM(G182:G190)</f>
        <v>12</v>
      </c>
      <c r="H181" s="188">
        <f t="shared" si="6"/>
        <v>242.73</v>
      </c>
      <c r="I181" s="188">
        <v>130.73</v>
      </c>
      <c r="J181" s="188">
        <f>SUM(J182:J190)</f>
        <v>180</v>
      </c>
      <c r="K181" s="188">
        <f>SUM(K182:K190)</f>
        <v>12</v>
      </c>
      <c r="L181" s="188">
        <f t="shared" si="7"/>
        <v>322.73</v>
      </c>
      <c r="M181" s="188">
        <f t="shared" si="8"/>
        <v>58.460000000000036</v>
      </c>
      <c r="N181" s="190"/>
    </row>
    <row r="182" spans="1:14" ht="27.75" customHeight="1">
      <c r="A182" s="190"/>
      <c r="B182" s="190" t="s">
        <v>371</v>
      </c>
      <c r="C182" s="190" t="s">
        <v>372</v>
      </c>
      <c r="D182" s="190"/>
      <c r="E182" s="190"/>
      <c r="F182" s="190"/>
      <c r="G182" s="190">
        <v>12</v>
      </c>
      <c r="H182" s="190">
        <f t="shared" si="6"/>
        <v>12</v>
      </c>
      <c r="I182" s="190"/>
      <c r="J182" s="190"/>
      <c r="K182" s="190">
        <v>12</v>
      </c>
      <c r="L182" s="190">
        <f t="shared" si="7"/>
        <v>12</v>
      </c>
      <c r="M182" s="188">
        <f t="shared" si="8"/>
        <v>24</v>
      </c>
      <c r="N182" s="191"/>
    </row>
    <row r="183" spans="1:14" ht="27.75" customHeight="1">
      <c r="A183" s="188"/>
      <c r="B183" s="190" t="s">
        <v>373</v>
      </c>
      <c r="C183" s="190" t="s">
        <v>226</v>
      </c>
      <c r="D183" s="190"/>
      <c r="E183" s="190"/>
      <c r="F183" s="190"/>
      <c r="G183" s="190"/>
      <c r="H183" s="190">
        <f t="shared" si="6"/>
        <v>0</v>
      </c>
      <c r="I183" s="190"/>
      <c r="J183" s="190">
        <v>20</v>
      </c>
      <c r="K183" s="190"/>
      <c r="L183" s="190">
        <f t="shared" si="7"/>
        <v>20</v>
      </c>
      <c r="M183" s="188">
        <f t="shared" si="8"/>
        <v>20</v>
      </c>
      <c r="N183" s="191"/>
    </row>
    <row r="184" spans="1:14" ht="27.75" customHeight="1">
      <c r="A184" s="188"/>
      <c r="B184" s="190" t="s">
        <v>374</v>
      </c>
      <c r="C184" s="190" t="s">
        <v>228</v>
      </c>
      <c r="D184" s="190"/>
      <c r="E184" s="190"/>
      <c r="F184" s="190"/>
      <c r="G184" s="190"/>
      <c r="H184" s="190">
        <f t="shared" si="6"/>
        <v>0</v>
      </c>
      <c r="I184" s="190"/>
      <c r="J184" s="190">
        <v>50</v>
      </c>
      <c r="K184" s="190"/>
      <c r="L184" s="190">
        <f t="shared" si="7"/>
        <v>50</v>
      </c>
      <c r="M184" s="188">
        <f t="shared" si="8"/>
        <v>50</v>
      </c>
      <c r="N184" s="191"/>
    </row>
    <row r="185" spans="1:14" ht="27.75" customHeight="1">
      <c r="A185" s="188"/>
      <c r="B185" s="190" t="s">
        <v>375</v>
      </c>
      <c r="C185" s="190" t="s">
        <v>228</v>
      </c>
      <c r="D185" s="190"/>
      <c r="E185" s="190"/>
      <c r="F185" s="190">
        <v>30</v>
      </c>
      <c r="G185" s="190"/>
      <c r="H185" s="190">
        <f t="shared" si="6"/>
        <v>30</v>
      </c>
      <c r="I185" s="190"/>
      <c r="J185" s="190">
        <v>20</v>
      </c>
      <c r="K185" s="190"/>
      <c r="L185" s="190">
        <f t="shared" si="7"/>
        <v>20</v>
      </c>
      <c r="M185" s="188">
        <f t="shared" si="8"/>
        <v>50</v>
      </c>
      <c r="N185" s="191"/>
    </row>
    <row r="186" spans="1:14" ht="27.75" customHeight="1">
      <c r="A186" s="188"/>
      <c r="B186" s="190" t="s">
        <v>376</v>
      </c>
      <c r="C186" s="190" t="s">
        <v>228</v>
      </c>
      <c r="D186" s="190"/>
      <c r="E186" s="190"/>
      <c r="F186" s="190">
        <v>20</v>
      </c>
      <c r="G186" s="190"/>
      <c r="H186" s="190">
        <f t="shared" si="6"/>
        <v>20</v>
      </c>
      <c r="I186" s="190"/>
      <c r="J186" s="190">
        <v>20</v>
      </c>
      <c r="K186" s="190"/>
      <c r="L186" s="190">
        <f t="shared" si="7"/>
        <v>20</v>
      </c>
      <c r="M186" s="188">
        <f t="shared" si="8"/>
        <v>40</v>
      </c>
      <c r="N186" s="191"/>
    </row>
    <row r="187" spans="1:14" ht="27.75" customHeight="1">
      <c r="A187" s="188"/>
      <c r="B187" s="190" t="s">
        <v>377</v>
      </c>
      <c r="C187" s="190" t="s">
        <v>228</v>
      </c>
      <c r="D187" s="190"/>
      <c r="E187" s="190"/>
      <c r="F187" s="190">
        <v>20</v>
      </c>
      <c r="G187" s="190"/>
      <c r="H187" s="190">
        <f t="shared" si="6"/>
        <v>20</v>
      </c>
      <c r="I187" s="190"/>
      <c r="J187" s="190">
        <v>10</v>
      </c>
      <c r="K187" s="190"/>
      <c r="L187" s="190">
        <f t="shared" si="7"/>
        <v>10</v>
      </c>
      <c r="M187" s="188">
        <f t="shared" si="8"/>
        <v>30</v>
      </c>
      <c r="N187" s="191"/>
    </row>
    <row r="188" spans="1:14" ht="27.75" customHeight="1">
      <c r="A188" s="188"/>
      <c r="B188" s="190" t="s">
        <v>378</v>
      </c>
      <c r="C188" s="190" t="s">
        <v>228</v>
      </c>
      <c r="D188" s="190"/>
      <c r="E188" s="190"/>
      <c r="F188" s="190">
        <v>30</v>
      </c>
      <c r="G188" s="190"/>
      <c r="H188" s="190">
        <f t="shared" si="6"/>
        <v>30</v>
      </c>
      <c r="I188" s="190"/>
      <c r="J188" s="190">
        <v>20</v>
      </c>
      <c r="K188" s="190"/>
      <c r="L188" s="190">
        <f t="shared" si="7"/>
        <v>20</v>
      </c>
      <c r="M188" s="188">
        <f t="shared" si="8"/>
        <v>50</v>
      </c>
      <c r="N188" s="191"/>
    </row>
    <row r="189" spans="1:14" ht="27.75" customHeight="1">
      <c r="A189" s="188"/>
      <c r="B189" s="190" t="s">
        <v>379</v>
      </c>
      <c r="C189" s="190" t="s">
        <v>228</v>
      </c>
      <c r="D189" s="190"/>
      <c r="E189" s="190"/>
      <c r="F189" s="190"/>
      <c r="G189" s="190"/>
      <c r="H189" s="190">
        <f t="shared" si="6"/>
        <v>0</v>
      </c>
      <c r="I189" s="190"/>
      <c r="J189" s="190">
        <v>20</v>
      </c>
      <c r="K189" s="190"/>
      <c r="L189" s="190">
        <f t="shared" si="7"/>
        <v>20</v>
      </c>
      <c r="M189" s="188">
        <f t="shared" si="8"/>
        <v>20</v>
      </c>
      <c r="N189" s="191"/>
    </row>
    <row r="190" spans="1:14" ht="27.75" customHeight="1">
      <c r="A190" s="188"/>
      <c r="B190" s="190" t="s">
        <v>380</v>
      </c>
      <c r="C190" s="190" t="s">
        <v>228</v>
      </c>
      <c r="D190" s="190"/>
      <c r="E190" s="190"/>
      <c r="F190" s="190"/>
      <c r="G190" s="190"/>
      <c r="H190" s="190">
        <f t="shared" si="6"/>
        <v>0</v>
      </c>
      <c r="I190" s="190"/>
      <c r="J190" s="190">
        <v>20</v>
      </c>
      <c r="K190" s="190"/>
      <c r="L190" s="190">
        <f t="shared" si="7"/>
        <v>20</v>
      </c>
      <c r="M190" s="188">
        <f t="shared" si="8"/>
        <v>20</v>
      </c>
      <c r="N190" s="191"/>
    </row>
    <row r="191" spans="1:14" s="28" customFormat="1" ht="27.75" customHeight="1">
      <c r="A191" s="192" t="s">
        <v>381</v>
      </c>
      <c r="B191" s="188" t="s">
        <v>382</v>
      </c>
      <c r="C191" s="188"/>
      <c r="D191" s="188"/>
      <c r="E191" s="188"/>
      <c r="F191" s="188">
        <f>SUM(F192:F194)</f>
        <v>274</v>
      </c>
      <c r="G191" s="188"/>
      <c r="H191" s="188">
        <f t="shared" si="6"/>
        <v>274</v>
      </c>
      <c r="I191" s="188"/>
      <c r="J191" s="188">
        <f>SUM(J192:J194)</f>
        <v>274</v>
      </c>
      <c r="K191" s="188">
        <f>SUM(K192:K194)</f>
        <v>200</v>
      </c>
      <c r="L191" s="188">
        <f t="shared" si="7"/>
        <v>474</v>
      </c>
      <c r="M191" s="188">
        <f t="shared" si="8"/>
        <v>748</v>
      </c>
      <c r="N191" s="188"/>
    </row>
    <row r="192" spans="1:14" s="28" customFormat="1" ht="27.75" customHeight="1">
      <c r="A192" s="188"/>
      <c r="B192" s="193" t="s">
        <v>381</v>
      </c>
      <c r="C192" s="190"/>
      <c r="D192" s="190"/>
      <c r="E192" s="190"/>
      <c r="F192" s="190">
        <v>224</v>
      </c>
      <c r="G192" s="190"/>
      <c r="H192" s="190">
        <v>224</v>
      </c>
      <c r="I192" s="190"/>
      <c r="J192" s="190">
        <v>274</v>
      </c>
      <c r="K192" s="190"/>
      <c r="L192" s="190">
        <f>J192</f>
        <v>274</v>
      </c>
      <c r="M192" s="188">
        <f t="shared" si="8"/>
        <v>498</v>
      </c>
      <c r="N192" s="188"/>
    </row>
    <row r="193" spans="1:14" s="28" customFormat="1" ht="27.75" customHeight="1">
      <c r="A193" s="188"/>
      <c r="B193" s="193" t="s">
        <v>383</v>
      </c>
      <c r="C193" s="190"/>
      <c r="D193" s="190"/>
      <c r="E193" s="190"/>
      <c r="F193" s="190"/>
      <c r="G193" s="190"/>
      <c r="H193" s="190"/>
      <c r="I193" s="190"/>
      <c r="J193" s="190"/>
      <c r="K193" s="190">
        <v>200</v>
      </c>
      <c r="L193" s="190">
        <f>SUM(I193:K193)</f>
        <v>200</v>
      </c>
      <c r="M193" s="188">
        <f t="shared" si="8"/>
        <v>200</v>
      </c>
      <c r="N193" s="188"/>
    </row>
    <row r="194" spans="1:14" s="30" customFormat="1" ht="27.75" customHeight="1">
      <c r="A194" s="190"/>
      <c r="B194" s="193" t="s">
        <v>384</v>
      </c>
      <c r="C194" s="190"/>
      <c r="D194" s="190"/>
      <c r="E194" s="190"/>
      <c r="F194" s="190">
        <v>50</v>
      </c>
      <c r="G194" s="190"/>
      <c r="H194" s="190">
        <f>E194+F194+G194</f>
        <v>50</v>
      </c>
      <c r="I194" s="190"/>
      <c r="J194" s="190"/>
      <c r="K194" s="190"/>
      <c r="L194" s="190">
        <f>I194+J194+K194</f>
        <v>0</v>
      </c>
      <c r="M194" s="188">
        <f t="shared" si="8"/>
        <v>50</v>
      </c>
      <c r="N194" s="190"/>
    </row>
  </sheetData>
  <mergeCells count="12">
    <mergeCell ref="A1:N1"/>
    <mergeCell ref="A2:N2"/>
    <mergeCell ref="A3:N3"/>
    <mergeCell ref="A4:A6"/>
    <mergeCell ref="B4:B6"/>
    <mergeCell ref="C4:C6"/>
    <mergeCell ref="D4:D6"/>
    <mergeCell ref="E4:L4"/>
    <mergeCell ref="M4:M6"/>
    <mergeCell ref="N4:N6"/>
    <mergeCell ref="E5:H5"/>
    <mergeCell ref="I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曾杰 10.104.98.74</cp:lastModifiedBy>
  <cp:lastPrinted>2017-07-25T12:41:19Z</cp:lastPrinted>
  <dcterms:created xsi:type="dcterms:W3CDTF">2012-05-30T08:37:37Z</dcterms:created>
  <dcterms:modified xsi:type="dcterms:W3CDTF">2017-07-27T03:28:37Z</dcterms:modified>
  <cp:category/>
  <cp:version/>
  <cp:contentType/>
  <cp:contentStatus/>
</cp:coreProperties>
</file>